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chartsheets/sheet3.xml" ContentType="application/vnd.openxmlformats-officedocument.spreadsheetml.chartsheet+xml"/>
  <Override PartName="/xl/drawings/drawing7.xml" ContentType="application/vnd.openxmlformats-officedocument.drawing+xml"/>
  <Override PartName="/xl/chartsheets/sheet4.xml" ContentType="application/vnd.openxmlformats-officedocument.spreadsheetml.chartsheet+xml"/>
  <Override PartName="/xl/drawings/drawing9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2565" yWindow="3135" windowWidth="15480" windowHeight="7275" activeTab="0"/>
  </bookViews>
  <sheets>
    <sheet name="input" sheetId="1" r:id="rId1"/>
    <sheet name="basis" sheetId="2" r:id="rId2"/>
    <sheet name="calculation" sheetId="3" r:id="rId3"/>
    <sheet name="plotting" sheetId="4" state="hidden" r:id="rId4"/>
    <sheet name="ranking" sheetId="5" r:id="rId5"/>
    <sheet name="START LD" sheetId="6" r:id="rId6"/>
    <sheet name="START HD" sheetId="7" r:id="rId7"/>
    <sheet name="ANNUAL LD" sheetId="8" r:id="rId8"/>
    <sheet name="ANNUAL HD" sheetId="9" r:id="rId9"/>
    <sheet name="Popdens" sheetId="10" state="hidden" r:id="rId10"/>
    <sheet name="density_class" sheetId="11" state="hidden" r:id="rId11"/>
  </sheets>
  <definedNames>
    <definedName name="high">'input'!$B$12</definedName>
    <definedName name="highth">'input'!$B$12/1000</definedName>
    <definedName name="low">'input'!$B$11</definedName>
    <definedName name="lowth">'input'!$B$11/1000</definedName>
    <definedName name="pop">('input'!$B$11+'input'!$B$12)</definedName>
    <definedName name="_xlnm.Print_Area" localSheetId="0">'input'!$A$1:$R$64</definedName>
    <definedName name="reach">'input'!$B$20</definedName>
    <definedName name="salary">'input'!$B$16</definedName>
    <definedName name="thousands">'input'!#REF!/1000</definedName>
  </definedNames>
  <calcPr fullCalcOnLoad="1"/>
</workbook>
</file>

<file path=xl/sharedStrings.xml><?xml version="1.0" encoding="utf-8"?>
<sst xmlns="http://schemas.openxmlformats.org/spreadsheetml/2006/main" count="616" uniqueCount="398">
  <si>
    <r>
      <t>Percentage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of population desired to reach directly</t>
    </r>
  </si>
  <si>
    <t>Result:</t>
  </si>
  <si>
    <t>Residents in densities LESS than 200 per sq. km (of residents)</t>
  </si>
  <si>
    <t>Residents in densities MORE than 200 per sq. km (of residents)</t>
  </si>
  <si>
    <r>
      <t xml:space="preserve">cost </t>
    </r>
    <r>
      <rPr>
        <b/>
        <sz val="10"/>
        <rFont val="Arial"/>
        <family val="2"/>
      </rPr>
      <t>START</t>
    </r>
  </si>
  <si>
    <r>
      <t xml:space="preserve">cost </t>
    </r>
    <r>
      <rPr>
        <b/>
        <sz val="10"/>
        <rFont val="Arial"/>
        <family val="2"/>
      </rPr>
      <t>ANNUAL</t>
    </r>
    <r>
      <rPr>
        <sz val="10"/>
        <rFont val="Arial"/>
        <family val="0"/>
      </rPr>
      <t xml:space="preserve"> </t>
    </r>
  </si>
  <si>
    <r>
      <t>LOW</t>
    </r>
    <r>
      <rPr>
        <sz val="10"/>
        <rFont val="Arial"/>
        <family val="2"/>
      </rPr>
      <t xml:space="preserve"> density population (avg. 100 ppl/sq.km) to warn</t>
    </r>
  </si>
  <si>
    <t>not costed</t>
  </si>
  <si>
    <t>Far North District</t>
  </si>
  <si>
    <t>Whangarei District</t>
  </si>
  <si>
    <t>Kaipara District</t>
  </si>
  <si>
    <t>Rodney District</t>
  </si>
  <si>
    <t>North Shore City</t>
  </si>
  <si>
    <t>Waitakere City</t>
  </si>
  <si>
    <t>Auckland City</t>
  </si>
  <si>
    <t>Manukau City</t>
  </si>
  <si>
    <t>Papakura District</t>
  </si>
  <si>
    <t>Franklin District</t>
  </si>
  <si>
    <t>Thames-Coromandel District</t>
  </si>
  <si>
    <t>Hauraki District</t>
  </si>
  <si>
    <t>Waikato District</t>
  </si>
  <si>
    <t>Matamata-Piako District</t>
  </si>
  <si>
    <t>Hamilton City</t>
  </si>
  <si>
    <t>Waipa District</t>
  </si>
  <si>
    <t>Otorohanga District</t>
  </si>
  <si>
    <t>South Waikato District</t>
  </si>
  <si>
    <t>Waitomo District</t>
  </si>
  <si>
    <t>Taupo District</t>
  </si>
  <si>
    <t>Western Bay of Plenty District</t>
  </si>
  <si>
    <t>Tauranga City</t>
  </si>
  <si>
    <t>Rotorua District</t>
  </si>
  <si>
    <t>Whakatane District</t>
  </si>
  <si>
    <t>Kawerau District</t>
  </si>
  <si>
    <t>Opotiki District</t>
  </si>
  <si>
    <t>Gisborne District</t>
  </si>
  <si>
    <t>Wairoa District</t>
  </si>
  <si>
    <t>Hastings District</t>
  </si>
  <si>
    <t>Napier City</t>
  </si>
  <si>
    <t>Central Hawke's Bay District</t>
  </si>
  <si>
    <t>New Plymouth District</t>
  </si>
  <si>
    <t>Stratford District</t>
  </si>
  <si>
    <t>South Taranaki District</t>
  </si>
  <si>
    <t>Ruapehu District</t>
  </si>
  <si>
    <t>Wanganui District</t>
  </si>
  <si>
    <t>Rangitikei District</t>
  </si>
  <si>
    <t>Manawatu District</t>
  </si>
  <si>
    <t>Palmerston North City</t>
  </si>
  <si>
    <t>Tararua District</t>
  </si>
  <si>
    <t>Horowhenua District</t>
  </si>
  <si>
    <t>Kapiti Coast District</t>
  </si>
  <si>
    <t>Porirua City</t>
  </si>
  <si>
    <t>Upper Hutt City</t>
  </si>
  <si>
    <t>Lower Hutt City</t>
  </si>
  <si>
    <t>Wellington City</t>
  </si>
  <si>
    <t>Masterton District</t>
  </si>
  <si>
    <t>Carterton District</t>
  </si>
  <si>
    <t>South Wairarapa District</t>
  </si>
  <si>
    <t>Tasman District</t>
  </si>
  <si>
    <t>Nelson City</t>
  </si>
  <si>
    <t>Marlborough District</t>
  </si>
  <si>
    <t>Kaikoura District</t>
  </si>
  <si>
    <t>Buller District</t>
  </si>
  <si>
    <t>Grey District</t>
  </si>
  <si>
    <t>Westland District</t>
  </si>
  <si>
    <t>Hurunui District</t>
  </si>
  <si>
    <t>Waimakariri District</t>
  </si>
  <si>
    <t>Christchurch City</t>
  </si>
  <si>
    <t>Selwyn District</t>
  </si>
  <si>
    <t>Ashburton District</t>
  </si>
  <si>
    <t>Timaru District</t>
  </si>
  <si>
    <t>Mackenzie District</t>
  </si>
  <si>
    <t>Waimate District</t>
  </si>
  <si>
    <t>067</t>
  </si>
  <si>
    <t>Chatham Islands Territory</t>
  </si>
  <si>
    <t>Waitaki District</t>
  </si>
  <si>
    <t>Central Otago District</t>
  </si>
  <si>
    <t>Queenstown-Lakes District</t>
  </si>
  <si>
    <t>Dunedin City</t>
  </si>
  <si>
    <t>Clutha District</t>
  </si>
  <si>
    <t>Southland District</t>
  </si>
  <si>
    <t>Gore District</t>
  </si>
  <si>
    <t>Invercargill City</t>
  </si>
  <si>
    <t>Northland Region</t>
  </si>
  <si>
    <t>Auckland Region</t>
  </si>
  <si>
    <t>Waikato Region</t>
  </si>
  <si>
    <t>Bay of Plenty Region</t>
  </si>
  <si>
    <t>Gisborne Region</t>
  </si>
  <si>
    <t>Hawke's Bay Region</t>
  </si>
  <si>
    <t>Taranaki Region</t>
  </si>
  <si>
    <t>Manawatu-Wanganui Region</t>
  </si>
  <si>
    <t>Wellington Region</t>
  </si>
  <si>
    <t>West Coast Region</t>
  </si>
  <si>
    <t>Canterbury Region</t>
  </si>
  <si>
    <t>Otago Region</t>
  </si>
  <si>
    <t>Southland Region</t>
  </si>
  <si>
    <t>Tasman Region</t>
  </si>
  <si>
    <t>Nelson Region</t>
  </si>
  <si>
    <t>Marlborough Region</t>
  </si>
  <si>
    <t>% LIMITS of budget</t>
  </si>
  <si>
    <t>Graph x axis labels</t>
  </si>
  <si>
    <t>transients</t>
  </si>
  <si>
    <t>residents</t>
  </si>
  <si>
    <t>immobile</t>
  </si>
  <si>
    <t>hearing impared</t>
  </si>
  <si>
    <t>Billboards</t>
  </si>
  <si>
    <t>E-mails</t>
  </si>
  <si>
    <t>Pagers</t>
  </si>
  <si>
    <t>Route alert (door-to-door)</t>
  </si>
  <si>
    <t>Telephone auto-dialler</t>
  </si>
  <si>
    <t>Telephone trees</t>
  </si>
  <si>
    <t>Dedicated hardware</t>
  </si>
  <si>
    <t xml:space="preserve">Fixed PA loud-speakers </t>
  </si>
  <si>
    <t>Flares, explosives</t>
  </si>
  <si>
    <t>Sirens</t>
  </si>
  <si>
    <t>Biological – animal disease/epidemic</t>
  </si>
  <si>
    <t>Earthquake</t>
  </si>
  <si>
    <t>Major crash – aircraft</t>
  </si>
  <si>
    <t>Volcanic – distant volcanic eruption</t>
  </si>
  <si>
    <t>Coastal –beach erosion and flooding*</t>
  </si>
  <si>
    <t>Coastal –tsunami – distantly generated</t>
  </si>
  <si>
    <t>Computer systems failure</t>
  </si>
  <si>
    <t>Criminal acts</t>
  </si>
  <si>
    <t>Fire – catastrophic wildfire</t>
  </si>
  <si>
    <t>Fire – urban structure fire</t>
  </si>
  <si>
    <t>Hazardous substances</t>
  </si>
  <si>
    <t>Coastal –tsunami – locally generated</t>
  </si>
  <si>
    <t>Dam failure</t>
  </si>
  <si>
    <t>Major crash – rail</t>
  </si>
  <si>
    <t>Major crash – road</t>
  </si>
  <si>
    <t>Major collision – marine</t>
  </si>
  <si>
    <t>Coastal –tsunami – regionally generated</t>
  </si>
  <si>
    <t>Biological – human epidemic</t>
  </si>
  <si>
    <t>Cyclone</t>
  </si>
  <si>
    <t>Lifeline utility failure</t>
  </si>
  <si>
    <t>Biological – introduced species/pests</t>
  </si>
  <si>
    <t>Coastal –cliff erosion/coastal instability</t>
  </si>
  <si>
    <t>Drought – agricultural drought</t>
  </si>
  <si>
    <t>Drought – water supply drought</t>
  </si>
  <si>
    <t>Land instability</t>
  </si>
  <si>
    <t>Tornado</t>
  </si>
  <si>
    <t>Flooding</t>
  </si>
  <si>
    <t>Volcanic – local volcanic eruption</t>
  </si>
  <si>
    <t>terrain</t>
  </si>
  <si>
    <t>language</t>
  </si>
  <si>
    <t>mental capacity</t>
  </si>
  <si>
    <t>Ongoing effect</t>
  </si>
  <si>
    <t>robustness / resilience</t>
  </si>
  <si>
    <t>low pop density</t>
  </si>
  <si>
    <t>high pop density</t>
  </si>
  <si>
    <t>Radio and Television announcements</t>
  </si>
  <si>
    <t>institutions</t>
  </si>
  <si>
    <t>Heads up and instruction</t>
  </si>
  <si>
    <t>Activation time -Fast or nothing</t>
  </si>
  <si>
    <t>unknown</t>
  </si>
  <si>
    <t>Maximum population reached</t>
  </si>
  <si>
    <t>PERCENT SCORE</t>
  </si>
  <si>
    <t>scores from matrix weighted by population</t>
  </si>
  <si>
    <t>WEIGHTED CALCULATIONS</t>
  </si>
  <si>
    <r>
      <t>Budget</t>
    </r>
    <r>
      <rPr>
        <sz val="10"/>
        <rFont val="Arial"/>
        <family val="0"/>
      </rPr>
      <t xml:space="preserve"> for direct costs (startup)</t>
    </r>
  </si>
  <si>
    <r>
      <t xml:space="preserve">Effective for </t>
    </r>
    <r>
      <rPr>
        <b/>
        <sz val="10"/>
        <rFont val="Arial"/>
        <family val="2"/>
      </rPr>
      <t>transient</t>
    </r>
    <r>
      <rPr>
        <sz val="10"/>
        <rFont val="Arial"/>
        <family val="0"/>
      </rPr>
      <t xml:space="preserve"> (visitor and tourist)</t>
    </r>
  </si>
  <si>
    <r>
      <t xml:space="preserve">Effective for English as a </t>
    </r>
    <r>
      <rPr>
        <b/>
        <sz val="10"/>
        <rFont val="Arial"/>
        <family val="2"/>
      </rPr>
      <t>second language</t>
    </r>
  </si>
  <si>
    <r>
      <t xml:space="preserve">Effective for population in </t>
    </r>
    <r>
      <rPr>
        <b/>
        <sz val="10"/>
        <rFont val="Arial"/>
        <family val="2"/>
      </rPr>
      <t>institution's care (</t>
    </r>
    <r>
      <rPr>
        <sz val="10"/>
        <rFont val="Arial"/>
        <family val="0"/>
      </rPr>
      <t>hospital, prison)</t>
    </r>
  </si>
  <si>
    <r>
      <t xml:space="preserve">Effective for </t>
    </r>
    <r>
      <rPr>
        <b/>
        <sz val="10"/>
        <rFont val="Arial"/>
        <family val="2"/>
      </rPr>
      <t>hearing impared</t>
    </r>
  </si>
  <si>
    <r>
      <t xml:space="preserve">Effective for </t>
    </r>
    <r>
      <rPr>
        <b/>
        <sz val="10"/>
        <rFont val="Arial"/>
        <family val="2"/>
      </rPr>
      <t>mobility impared</t>
    </r>
  </si>
  <si>
    <r>
      <t>Effective for</t>
    </r>
    <r>
      <rPr>
        <b/>
        <sz val="10"/>
        <rFont val="Arial"/>
        <family val="2"/>
      </rPr>
      <t xml:space="preserve"> intellectually handicapped</t>
    </r>
    <r>
      <rPr>
        <sz val="10"/>
        <rFont val="Arial"/>
        <family val="0"/>
      </rPr>
      <t xml:space="preserve"> living unsupported</t>
    </r>
  </si>
  <si>
    <t>Break in broadcasting*</t>
  </si>
  <si>
    <t>Tone-activated alert radio*</t>
  </si>
  <si>
    <t>Slower onset, widespread</t>
  </si>
  <si>
    <t>Slower onset, localised</t>
  </si>
  <si>
    <t>Faster onset, widespread</t>
  </si>
  <si>
    <t>Faster onset, localised</t>
  </si>
  <si>
    <t>MULTIPLIERS:</t>
  </si>
  <si>
    <r>
      <t>Salary</t>
    </r>
    <r>
      <rPr>
        <sz val="10"/>
        <rFont val="Arial"/>
        <family val="2"/>
      </rPr>
      <t xml:space="preserve"> (for one staff member)</t>
    </r>
  </si>
  <si>
    <t>Do not edit this page
CALCULATION RESULTS USING 
INPUT AND BASIS PAGES 
ARE SHOWN HERE</t>
  </si>
  <si>
    <t>Based on education pre-event. Heads-up time depends on hazard</t>
  </si>
  <si>
    <r>
      <t>ONLY EDIT THIS PAGE IF:</t>
    </r>
    <r>
      <rPr>
        <b/>
        <sz val="10"/>
        <color indexed="10"/>
        <rFont val="Arial"/>
        <family val="2"/>
      </rPr>
      <t xml:space="preserve">
YOU HAVE UPDATED 
COST PER 1000 PEOPLE DATA
OR HAVE:
REASON TO CHANGE 
A SYSTEM SCORE AGAINST
A PARTICULAR CRITERIA</t>
    </r>
  </si>
  <si>
    <t>UNAFFORDABLE</t>
  </si>
  <si>
    <t>1/2 Budget (can afford 2 options to left)</t>
  </si>
  <si>
    <t>Budget (can afford 1 option to left)</t>
  </si>
  <si>
    <t>1/4 Budget (can afford 4 options to left)</t>
  </si>
  <si>
    <r>
      <t>Budget</t>
    </r>
    <r>
      <rPr>
        <sz val="10"/>
        <rFont val="Arial"/>
        <family val="0"/>
      </rPr>
      <t xml:space="preserve"> for direct costs (ANNUAL ongoing, including salaries)</t>
    </r>
  </si>
  <si>
    <t xml:space="preserve">Region/TLA (for population denisty)                 </t>
  </si>
  <si>
    <t>NOTES regarding cost basis</t>
  </si>
  <si>
    <t>Website banners</t>
  </si>
  <si>
    <t>Wellington build your own. $50k for 12, reaches 400 ppl/sq km dense, 1/4 of that diffuse. 10% annual maintenance</t>
  </si>
  <si>
    <t>Rank</t>
  </si>
  <si>
    <t>List order</t>
  </si>
  <si>
    <t>Category</t>
  </si>
  <si>
    <t>Name</t>
  </si>
  <si>
    <t>Score</t>
  </si>
  <si>
    <t>Line</t>
  </si>
  <si>
    <t>Ranked place</t>
  </si>
  <si>
    <t>UNRANKED data:</t>
  </si>
  <si>
    <t>Minimum startup</t>
  </si>
  <si>
    <t>Effort to maintain and exercise</t>
  </si>
  <si>
    <t>LIKELY NEED NATIONAL ARRANGEMENT</t>
  </si>
  <si>
    <t>time to reach all</t>
  </si>
  <si>
    <t>for slow onset, widespread</t>
  </si>
  <si>
    <t>for slow onset, localised</t>
  </si>
  <si>
    <t>for fast onser, localised</t>
  </si>
  <si>
    <t>for fast onset, widespread</t>
  </si>
  <si>
    <t xml:space="preserve">Cost to reach 200 people + effort to coordinate response groups and exercise </t>
  </si>
  <si>
    <t>Price of one website and hosting, but limited to people viewing</t>
  </si>
  <si>
    <t>Database build, infinite size, rate of emailing limit? End user cap?</t>
  </si>
  <si>
    <t>large cost</t>
  </si>
  <si>
    <t>Multipliers for hazard groups</t>
  </si>
  <si>
    <t>Multipliers for specific end-users</t>
  </si>
  <si>
    <t>Statistics New Zealand 2006 Census Demographics</t>
  </si>
  <si>
    <t>Enter your end-users' demographics</t>
  </si>
  <si>
    <t>Sum of pop</t>
  </si>
  <si>
    <t>Class</t>
  </si>
  <si>
    <t>REGC06</t>
  </si>
  <si>
    <t>TA06</t>
  </si>
  <si>
    <t>High</t>
  </si>
  <si>
    <t>Low</t>
  </si>
  <si>
    <t>Grand Total</t>
  </si>
  <si>
    <t>01</t>
  </si>
  <si>
    <t>001</t>
  </si>
  <si>
    <t>002</t>
  </si>
  <si>
    <t>003</t>
  </si>
  <si>
    <t>999</t>
  </si>
  <si>
    <t>02</t>
  </si>
  <si>
    <t>004</t>
  </si>
  <si>
    <t>005</t>
  </si>
  <si>
    <t>006</t>
  </si>
  <si>
    <t>007</t>
  </si>
  <si>
    <t>008</t>
  </si>
  <si>
    <t>009</t>
  </si>
  <si>
    <t>010</t>
  </si>
  <si>
    <t>03</t>
  </si>
  <si>
    <t>011</t>
  </si>
  <si>
    <t>012</t>
  </si>
  <si>
    <t>013</t>
  </si>
  <si>
    <t>015</t>
  </si>
  <si>
    <t>016</t>
  </si>
  <si>
    <t>017</t>
  </si>
  <si>
    <t>018</t>
  </si>
  <si>
    <t>019</t>
  </si>
  <si>
    <t>020</t>
  </si>
  <si>
    <t>021</t>
  </si>
  <si>
    <t>024</t>
  </si>
  <si>
    <t>04</t>
  </si>
  <si>
    <t>022</t>
  </si>
  <si>
    <t>023</t>
  </si>
  <si>
    <t>025</t>
  </si>
  <si>
    <t>026</t>
  </si>
  <si>
    <t>027</t>
  </si>
  <si>
    <t>05</t>
  </si>
  <si>
    <t>028</t>
  </si>
  <si>
    <t>06</t>
  </si>
  <si>
    <t>029</t>
  </si>
  <si>
    <t>030</t>
  </si>
  <si>
    <t>031</t>
  </si>
  <si>
    <t>032</t>
  </si>
  <si>
    <t>038</t>
  </si>
  <si>
    <t>07</t>
  </si>
  <si>
    <t>033</t>
  </si>
  <si>
    <t>034</t>
  </si>
  <si>
    <t>035</t>
  </si>
  <si>
    <t>08</t>
  </si>
  <si>
    <t>036</t>
  </si>
  <si>
    <t>037</t>
  </si>
  <si>
    <t>039</t>
  </si>
  <si>
    <t>040</t>
  </si>
  <si>
    <t>041</t>
  </si>
  <si>
    <t>042</t>
  </si>
  <si>
    <t>09</t>
  </si>
  <si>
    <t>043</t>
  </si>
  <si>
    <t>044</t>
  </si>
  <si>
    <t>045</t>
  </si>
  <si>
    <t>046</t>
  </si>
  <si>
    <t>047</t>
  </si>
  <si>
    <t>048</t>
  </si>
  <si>
    <t>049</t>
  </si>
  <si>
    <t>050</t>
  </si>
  <si>
    <t>12</t>
  </si>
  <si>
    <t>055</t>
  </si>
  <si>
    <t>056</t>
  </si>
  <si>
    <t>057</t>
  </si>
  <si>
    <t>13</t>
  </si>
  <si>
    <t>054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</si>
  <si>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</si>
  <si>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</si>
  <si>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</si>
  <si>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</si>
  <si>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</si>
  <si>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</si>
  <si>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</si>
  <si>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</si>
  <si>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</si>
  <si>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068</t>
  </si>
  <si>
    <t>14</t>
  </si>
  <si>
    <t>069</t>
  </si>
  <si>
    <t>070</t>
  </si>
  <si>
    <t>071</t>
  </si>
  <si>
    <t>072</t>
  </si>
  <si>
    <t>15</t>
  </si>
  <si>
    <t>073</t>
  </si>
  <si>
    <t>074</t>
  </si>
  <si>
    <t>075</t>
  </si>
  <si>
    <t>16</t>
  </si>
  <si>
    <t>051</t>
  </si>
  <si>
    <t>17</t>
  </si>
  <si>
    <t>052</t>
  </si>
  <si>
    <t>18</t>
  </si>
  <si>
    <t>053</t>
  </si>
  <si>
    <t>99</t>
  </si>
  <si>
    <t>Aircraft banners</t>
  </si>
  <si>
    <t>Drop-down menus data</t>
  </si>
  <si>
    <t>Radio Data Systems*</t>
  </si>
  <si>
    <t>* Not currently available in New Zealand</t>
  </si>
  <si>
    <t>* Not  currently available in New Zealand</t>
  </si>
  <si>
    <t>Residents</t>
  </si>
  <si>
    <t>Transients</t>
  </si>
  <si>
    <t>Immobile</t>
  </si>
  <si>
    <t>Hearing impared</t>
  </si>
  <si>
    <t>Mental capacity</t>
  </si>
  <si>
    <t>Language</t>
  </si>
  <si>
    <t>Institutions</t>
  </si>
  <si>
    <t>Low pop density</t>
  </si>
  <si>
    <t>High pop density</t>
  </si>
  <si>
    <t>Terrain</t>
  </si>
  <si>
    <t>Time to reach all</t>
  </si>
  <si>
    <t>For slow onset, localised</t>
  </si>
  <si>
    <t>For slow onset, widespread</t>
  </si>
  <si>
    <t>For fast onset, localised</t>
  </si>
  <si>
    <t>For fast onset, widespread</t>
  </si>
  <si>
    <t>MULTIPLIERS: Choose 0.5 to halve importance, 2 to double, or 3 to triple</t>
  </si>
  <si>
    <t>#N/A = Not Considered</t>
  </si>
  <si>
    <t>Costs are likely minimum; they should including training, exercises, and staff effort</t>
  </si>
  <si>
    <r>
      <t>cost</t>
    </r>
    <r>
      <rPr>
        <b/>
        <sz val="10"/>
        <rFont val="Arial"/>
        <family val="2"/>
      </rPr>
      <t xml:space="preserve"> ANNUAL </t>
    </r>
  </si>
  <si>
    <r>
      <t>LOW</t>
    </r>
    <r>
      <rPr>
        <sz val="10"/>
        <rFont val="Arial"/>
        <family val="0"/>
      </rPr>
      <t xml:space="preserve"> Density (avg. 100 ppl/sq.km)</t>
    </r>
  </si>
  <si>
    <r>
      <t>HIGH</t>
    </r>
    <r>
      <rPr>
        <sz val="10"/>
        <rFont val="Arial"/>
        <family val="0"/>
      </rPr>
      <t xml:space="preserve"> Density (avg. 2000 ppl/sq.km)</t>
    </r>
  </si>
  <si>
    <t>Based on staff effort to maintain relationships and testing.</t>
  </si>
  <si>
    <t>Based on equipment purchase, flight time costs.</t>
  </si>
  <si>
    <t>Cost to reach 200 people ($5,000) + effort to coordinate response groups and exercise - Gisborne costs?</t>
  </si>
  <si>
    <t>Limited by avg. proportion of staff on duty and per per person rate of visits. Wont reach the majority if widespread diffuse areas</t>
  </si>
  <si>
    <t>$50 per house, 2.5 ppl/dwelling (2006 census)</t>
  </si>
  <si>
    <t>Effort to maintain and exercise. Limited by number of units and speed.</t>
  </si>
  <si>
    <t>One pager reaches200 people, up to 100 pages per month. + effort to coordinate.</t>
  </si>
  <si>
    <t>Only reaches boats. Assumes exist in all boats, already have transmitter. Effort to maintain and exercise.</t>
  </si>
  <si>
    <t>High effort required. Likely cap on completeness and accuracy of list</t>
  </si>
  <si>
    <t>Reaches only maximum number of people listening to this station</t>
  </si>
  <si>
    <t>Not currently in use. Cost basis would need investigation with ISPs.</t>
  </si>
  <si>
    <t>Based on autodialler costs. Passive mechanism.</t>
  </si>
  <si>
    <t>Needs INTERNATIONAL work to cover New Zealand, receivers must be changed to receive.</t>
  </si>
  <si>
    <t>Limited by proportion of people who know meaning.</t>
  </si>
  <si>
    <t>Pack of 30 = $3k, flare reaches a few people in diffuse areas and a few hundred dense. Replace 20% every year</t>
  </si>
  <si>
    <t>Marine radio</t>
  </si>
  <si>
    <t>GPS receiver messaging*</t>
  </si>
  <si>
    <t>Tourist radio</t>
  </si>
  <si>
    <t>$400,000 for 30 units.</t>
  </si>
  <si>
    <t>E60 per unit - unlikely to have high uptake unless paid-for and supplied</t>
  </si>
  <si>
    <t>NEED DATABASE - 0.5 FTE for this? Reach all in 1 hour. NZ$6500 startup unit (4 lines), $52/month/line, 8 lines, 1 line = 150 people (60 households) / hour.</t>
  </si>
  <si>
    <t>Median cost for a national system and database ($200,000 database per year nationwide). One 20c message per person per year. Limited number of messages per hour.</t>
  </si>
  <si>
    <t>If you wish to cost these systems place a '1' next to them, but make sure you</t>
  </si>
  <si>
    <t>consider the proportion of the population that they can actually reach.</t>
  </si>
  <si>
    <r>
      <t xml:space="preserve">Effective for </t>
    </r>
    <r>
      <rPr>
        <b/>
        <sz val="10"/>
        <rFont val="Arial"/>
        <family val="2"/>
      </rPr>
      <t>residents not impared</t>
    </r>
  </si>
  <si>
    <t>1 = Considered, 0 = Not Considered    in cost-benefit plots</t>
  </si>
  <si>
    <t>Total = cost/1000 people * population * % population to reach</t>
  </si>
  <si>
    <r>
      <t>HIGH</t>
    </r>
    <r>
      <rPr>
        <sz val="10"/>
        <rFont val="Arial"/>
        <family val="2"/>
      </rPr>
      <t xml:space="preserve"> density population (avg. 2500 ppl/sq.km) to warn</t>
    </r>
  </si>
  <si>
    <t>to be able to reach 70 % of the population on their own:</t>
  </si>
  <si>
    <t>RED = Unlikely to reach 70% of the population with this one system.</t>
  </si>
  <si>
    <t>RED = Unlikely to reach 70% of the population with this one mechanism.</t>
  </si>
  <si>
    <t>T</t>
  </si>
  <si>
    <t>New Zealand</t>
  </si>
  <si>
    <t>Natural warnings</t>
  </si>
  <si>
    <t>Independently self-maintained networks</t>
  </si>
  <si>
    <t xml:space="preserve">Reliant on third party hardware and/or staff </t>
  </si>
  <si>
    <t>Aircraft PA loudspeaker or siren</t>
  </si>
  <si>
    <t>Radio (UHF, VHF or HF)</t>
  </si>
  <si>
    <t>Call-in telephone line</t>
  </si>
  <si>
    <r>
      <t>Percentage</t>
    </r>
    <r>
      <rPr>
        <sz val="10"/>
        <rFont val="Arial"/>
        <family val="0"/>
      </rPr>
      <t xml:space="preserve"> of population with </t>
    </r>
    <r>
      <rPr>
        <b/>
        <sz val="10"/>
        <rFont val="Arial"/>
        <family val="2"/>
      </rPr>
      <t>no mobile</t>
    </r>
    <r>
      <rPr>
        <sz val="10"/>
        <rFont val="Arial"/>
        <family val="0"/>
      </rPr>
      <t xml:space="preserve"> coverage at </t>
    </r>
    <r>
      <rPr>
        <b/>
        <sz val="10"/>
        <rFont val="Arial"/>
        <family val="2"/>
      </rPr>
      <t>home</t>
    </r>
  </si>
  <si>
    <r>
      <t>Percentage</t>
    </r>
    <r>
      <rPr>
        <sz val="10"/>
        <rFont val="Arial"/>
        <family val="0"/>
      </rPr>
      <t xml:space="preserve"> of population with </t>
    </r>
    <r>
      <rPr>
        <b/>
        <sz val="10"/>
        <rFont val="Arial"/>
        <family val="2"/>
      </rPr>
      <t>no telephone</t>
    </r>
    <r>
      <rPr>
        <sz val="10"/>
        <rFont val="Arial"/>
        <family val="0"/>
      </rPr>
      <t xml:space="preserve"> coverage at all at </t>
    </r>
    <r>
      <rPr>
        <b/>
        <sz val="10"/>
        <rFont val="Arial"/>
        <family val="2"/>
      </rPr>
      <t>home</t>
    </r>
  </si>
  <si>
    <t>GPS receivers*</t>
  </si>
  <si>
    <t>Those in RED are 'not considered' by default because they are unlikely</t>
  </si>
  <si>
    <t>Mobile PA announcements</t>
  </si>
  <si>
    <t>Power mains messaging</t>
  </si>
  <si>
    <t>Reliant on third party hardware and/or staff</t>
  </si>
  <si>
    <t>Based on monthly rental, reaching 10k people per board</t>
  </si>
  <si>
    <t>Aircraft banners, billboards, call-in telephone line, e-mails, GPS receiver messaging,</t>
  </si>
  <si>
    <t>Websites/WAP</t>
  </si>
  <si>
    <t>marine radio, tourist radio, websites/WAP, website banners, flares, explosives.</t>
  </si>
  <si>
    <t>Mobile PA loud speaker (Police / Fire)</t>
  </si>
  <si>
    <t>Mobile PA announcements (Police / Fire)</t>
  </si>
  <si>
    <t>SMS-PP text messaging</t>
  </si>
  <si>
    <t>This page provides permanent plotting reference</t>
  </si>
  <si>
    <t>Independent self-maintained networks</t>
  </si>
  <si>
    <t>For Cell Broadcast (outdated) Approx. millions of dollars. NATIONAL arrangement needed, less than $4 per message per person (1 a year)</t>
  </si>
  <si>
    <t>cost startup / 1000 people</t>
  </si>
  <si>
    <t>cost annual / 1000 people (mimum - includes training, exercises etc.)</t>
  </si>
  <si>
    <t>FTE / 100,000 people</t>
  </si>
  <si>
    <r>
      <t xml:space="preserve">cost </t>
    </r>
    <r>
      <rPr>
        <b/>
        <sz val="10"/>
        <rFont val="Arial"/>
        <family val="2"/>
      </rPr>
      <t>ANNUAL</t>
    </r>
    <r>
      <rPr>
        <sz val="10"/>
        <rFont val="Arial"/>
        <family val="2"/>
      </rPr>
      <t xml:space="preserve"> </t>
    </r>
  </si>
  <si>
    <r>
      <t>HIGH</t>
    </r>
    <r>
      <rPr>
        <sz val="10"/>
        <rFont val="Arial"/>
        <family val="0"/>
      </rPr>
      <t xml:space="preserve"> Density (avg. 2500 ppl/sq.km)</t>
    </r>
  </si>
  <si>
    <r>
      <t>LOW</t>
    </r>
    <r>
      <rPr>
        <sz val="10"/>
        <rFont val="Arial"/>
        <family val="0"/>
      </rPr>
      <t xml:space="preserve"> density</t>
    </r>
  </si>
  <si>
    <r>
      <t>HIGH</t>
    </r>
    <r>
      <rPr>
        <sz val="10"/>
        <rFont val="Arial"/>
        <family val="0"/>
      </rPr>
      <t xml:space="preserve"> density</t>
    </r>
  </si>
  <si>
    <t>Mobile-device Broadcasting*</t>
  </si>
  <si>
    <t>Mobile-device broadcasting*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</si>
</sst>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_-;\-&quot;$&quot;* #,##0.0_-;_-&quot;$&quot;* &quot;-&quot;??_-;_-@_-"/>
    <numFmt numFmtId="165" formatCode="_-&quot;$&quot;* #,##0_-;\-&quot;$&quot;* #,##0_-;_-&quot;$&quot;* &quot;-&quot;??_-;_-@_-"/>
    <numFmt numFmtId="166" formatCode="0.0"/>
    <numFmt numFmtId="167" formatCode="_-* #,##0.0_-;\-* #,##0.0_-;_-* &quot;-&quot;??_-;_-@_-"/>
    <numFmt numFmtId="168" formatCode="_-* #,##0_-;\-* #,##0_-;_-* &quot;-&quot;??_-;_-@_-"/>
    <numFmt numFmtId="169" formatCode="0.0000000000"/>
    <numFmt numFmtId="170" formatCode="0.00000000000"/>
    <numFmt numFmtId="171" formatCode="0.000000000000"/>
    <numFmt numFmtId="172" formatCode="0.000000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%"/>
    <numFmt numFmtId="180" formatCode="_-* #,##0.0_-;\-* #,##0.0_-;_-* &quot;-&quot;?_-;_-@_-"/>
  </numFmts>
  <fonts count="3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9.5"/>
      <name val="Arial"/>
      <family val="2"/>
    </font>
    <font>
      <sz val="9.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i/>
      <sz val="10"/>
      <name val="Arial"/>
      <family val="2"/>
    </font>
    <font>
      <b/>
      <u val="single"/>
      <sz val="10"/>
      <name val="Arial"/>
      <family val="2"/>
    </font>
    <font>
      <i/>
      <u val="single"/>
      <sz val="10"/>
      <name val="Arial"/>
      <family val="2"/>
    </font>
    <font>
      <sz val="6"/>
      <name val="Arial"/>
      <family val="2"/>
    </font>
    <font>
      <sz val="6"/>
      <color indexed="53"/>
      <name val="Arial"/>
      <family val="2"/>
    </font>
    <font>
      <b/>
      <sz val="8"/>
      <name val="Arial"/>
      <family val="2"/>
    </font>
    <font>
      <u val="single"/>
      <sz val="9.5"/>
      <name val="Arial"/>
      <family val="2"/>
    </font>
    <font>
      <u val="single"/>
      <sz val="6"/>
      <name val="Arial"/>
      <family val="2"/>
    </font>
    <font>
      <sz val="6"/>
      <color indexed="17"/>
      <name val="Arial"/>
      <family val="2"/>
    </font>
    <font>
      <b/>
      <i/>
      <u val="single"/>
      <sz val="10"/>
      <name val="Arial"/>
      <family val="2"/>
    </font>
    <font>
      <sz val="10"/>
      <color indexed="10"/>
      <name val="Arial"/>
      <family val="0"/>
    </font>
    <font>
      <sz val="7"/>
      <name val="Arial"/>
      <family val="2"/>
    </font>
    <font>
      <sz val="17.5"/>
      <name val="Arial"/>
      <family val="0"/>
    </font>
    <font>
      <b/>
      <sz val="17.5"/>
      <name val="Arial"/>
      <family val="0"/>
    </font>
    <font>
      <sz val="8"/>
      <name val="Tahoma"/>
      <family val="2"/>
    </font>
    <font>
      <sz val="12"/>
      <color indexed="55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10"/>
      <name val="Arial"/>
      <family val="2"/>
    </font>
    <font>
      <sz val="12"/>
      <color indexed="23"/>
      <name val="Arial"/>
      <family val="2"/>
    </font>
    <font>
      <sz val="9.5"/>
      <color indexed="10"/>
      <name val="Arial"/>
      <family val="2"/>
    </font>
    <font>
      <u val="single"/>
      <sz val="9.5"/>
      <color indexed="10"/>
      <name val="Arial"/>
      <family val="2"/>
    </font>
    <font>
      <b/>
      <i/>
      <u val="single"/>
      <sz val="9.5"/>
      <name val="Arial"/>
      <family val="2"/>
    </font>
    <font>
      <i/>
      <u val="single"/>
      <sz val="9.5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3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168" fontId="0" fillId="2" borderId="0" xfId="15" applyNumberFormat="1" applyFill="1" applyBorder="1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4" fillId="2" borderId="0" xfId="0" applyFont="1" applyFill="1" applyBorder="1" applyAlignment="1">
      <alignment horizontal="left"/>
    </xf>
    <xf numFmtId="9" fontId="0" fillId="0" borderId="1" xfId="21" applyFill="1" applyBorder="1" applyAlignment="1">
      <alignment/>
    </xf>
    <xf numFmtId="165" fontId="0" fillId="0" borderId="1" xfId="17" applyNumberFormat="1" applyFill="1" applyBorder="1" applyAlignment="1">
      <alignment/>
    </xf>
    <xf numFmtId="0" fontId="0" fillId="3" borderId="0" xfId="0" applyFill="1" applyBorder="1" applyAlignment="1">
      <alignment textRotation="90" wrapText="1"/>
    </xf>
    <xf numFmtId="0" fontId="1" fillId="3" borderId="0" xfId="0" applyFont="1" applyFill="1" applyBorder="1" applyAlignment="1">
      <alignment horizontal="center" wrapText="1"/>
    </xf>
    <xf numFmtId="0" fontId="0" fillId="3" borderId="0" xfId="0" applyFont="1" applyFill="1" applyBorder="1" applyAlignment="1">
      <alignment textRotation="90" wrapText="1"/>
    </xf>
    <xf numFmtId="0" fontId="0" fillId="3" borderId="2" xfId="0" applyFill="1" applyBorder="1" applyAlignment="1">
      <alignment/>
    </xf>
    <xf numFmtId="165" fontId="0" fillId="3" borderId="2" xfId="17" applyNumberFormat="1" applyFill="1" applyBorder="1" applyAlignment="1">
      <alignment/>
    </xf>
    <xf numFmtId="0" fontId="0" fillId="3" borderId="0" xfId="0" applyFill="1" applyBorder="1" applyAlignment="1">
      <alignment/>
    </xf>
    <xf numFmtId="0" fontId="0" fillId="3" borderId="0" xfId="0" applyFill="1" applyBorder="1" applyAlignment="1">
      <alignment horizontal="center"/>
    </xf>
    <xf numFmtId="165" fontId="0" fillId="3" borderId="0" xfId="17" applyNumberFormat="1" applyFill="1" applyBorder="1" applyAlignment="1">
      <alignment/>
    </xf>
    <xf numFmtId="0" fontId="4" fillId="3" borderId="0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left"/>
    </xf>
    <xf numFmtId="165" fontId="0" fillId="3" borderId="0" xfId="17" applyNumberForma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4" fillId="4" borderId="4" xfId="0" applyFont="1" applyFill="1" applyBorder="1" applyAlignment="1">
      <alignment wrapText="1"/>
    </xf>
    <xf numFmtId="0" fontId="4" fillId="4" borderId="0" xfId="0" applyFont="1" applyFill="1" applyBorder="1" applyAlignment="1">
      <alignment wrapText="1"/>
    </xf>
    <xf numFmtId="3" fontId="0" fillId="0" borderId="5" xfId="0" applyNumberFormat="1" applyFill="1" applyBorder="1" applyAlignment="1">
      <alignment/>
    </xf>
    <xf numFmtId="3" fontId="0" fillId="0" borderId="6" xfId="0" applyNumberFormat="1" applyFill="1" applyBorder="1" applyAlignment="1">
      <alignment/>
    </xf>
    <xf numFmtId="165" fontId="0" fillId="2" borderId="7" xfId="0" applyNumberFormat="1" applyFill="1" applyBorder="1" applyAlignment="1">
      <alignment horizontal="center"/>
    </xf>
    <xf numFmtId="165" fontId="0" fillId="2" borderId="8" xfId="0" applyNumberFormat="1" applyFill="1" applyBorder="1" applyAlignment="1">
      <alignment horizontal="center"/>
    </xf>
    <xf numFmtId="165" fontId="0" fillId="2" borderId="9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top" wrapText="1"/>
    </xf>
    <xf numFmtId="0" fontId="0" fillId="2" borderId="1" xfId="0" applyFont="1" applyFill="1" applyBorder="1" applyAlignment="1">
      <alignment horizontal="center"/>
    </xf>
    <xf numFmtId="165" fontId="0" fillId="3" borderId="2" xfId="17" applyNumberFormat="1" applyFill="1" applyBorder="1" applyAlignment="1">
      <alignment/>
    </xf>
    <xf numFmtId="165" fontId="0" fillId="2" borderId="10" xfId="17" applyNumberFormat="1" applyFill="1" applyBorder="1" applyAlignment="1">
      <alignment/>
    </xf>
    <xf numFmtId="165" fontId="0" fillId="3" borderId="0" xfId="17" applyNumberFormat="1" applyFill="1" applyBorder="1" applyAlignment="1">
      <alignment/>
    </xf>
    <xf numFmtId="165" fontId="0" fillId="2" borderId="11" xfId="17" applyNumberFormat="1" applyFill="1" applyBorder="1" applyAlignment="1">
      <alignment horizontal="center"/>
    </xf>
    <xf numFmtId="165" fontId="0" fillId="2" borderId="12" xfId="17" applyNumberFormat="1" applyFill="1" applyBorder="1" applyAlignment="1">
      <alignment horizontal="center"/>
    </xf>
    <xf numFmtId="165" fontId="0" fillId="2" borderId="13" xfId="17" applyNumberFormat="1" applyFill="1" applyBorder="1" applyAlignment="1">
      <alignment horizontal="center"/>
    </xf>
    <xf numFmtId="165" fontId="0" fillId="2" borderId="13" xfId="17" applyNumberFormat="1" applyFont="1" applyFill="1" applyBorder="1" applyAlignment="1">
      <alignment horizontal="center"/>
    </xf>
    <xf numFmtId="165" fontId="0" fillId="2" borderId="10" xfId="17" applyNumberFormat="1" applyFont="1" applyFill="1" applyBorder="1" applyAlignment="1">
      <alignment horizontal="center"/>
    </xf>
    <xf numFmtId="165" fontId="0" fillId="2" borderId="10" xfId="17" applyNumberFormat="1" applyFill="1" applyBorder="1" applyAlignment="1">
      <alignment horizontal="center"/>
    </xf>
    <xf numFmtId="165" fontId="0" fillId="3" borderId="0" xfId="17" applyNumberFormat="1" applyFill="1" applyBorder="1" applyAlignment="1">
      <alignment horizontal="center"/>
    </xf>
    <xf numFmtId="0" fontId="0" fillId="3" borderId="0" xfId="0" applyFill="1" applyBorder="1" applyAlignment="1">
      <alignment horizontal="left" textRotation="90"/>
    </xf>
    <xf numFmtId="0" fontId="0" fillId="3" borderId="0" xfId="0" applyFill="1" applyBorder="1" applyAlignment="1">
      <alignment horizontal="right" textRotation="90" wrapText="1"/>
    </xf>
    <xf numFmtId="0" fontId="0" fillId="3" borderId="0" xfId="0" applyFill="1" applyBorder="1" applyAlignment="1">
      <alignment horizontal="left" textRotation="90" wrapText="1"/>
    </xf>
    <xf numFmtId="0" fontId="0" fillId="3" borderId="0" xfId="0" applyFill="1" applyBorder="1" applyAlignment="1">
      <alignment vertical="top"/>
    </xf>
    <xf numFmtId="0" fontId="4" fillId="2" borderId="6" xfId="0" applyFont="1" applyFill="1" applyBorder="1" applyAlignment="1">
      <alignment horizontal="center" vertical="top" wrapText="1"/>
    </xf>
    <xf numFmtId="0" fontId="0" fillId="3" borderId="14" xfId="0" applyFill="1" applyBorder="1" applyAlignment="1">
      <alignment/>
    </xf>
    <xf numFmtId="0" fontId="0" fillId="3" borderId="14" xfId="0" applyFill="1" applyBorder="1" applyAlignment="1">
      <alignment horizontal="right"/>
    </xf>
    <xf numFmtId="3" fontId="0" fillId="0" borderId="15" xfId="0" applyNumberFormat="1" applyFill="1" applyBorder="1" applyAlignment="1">
      <alignment/>
    </xf>
    <xf numFmtId="0" fontId="9" fillId="2" borderId="0" xfId="0" applyFont="1" applyFill="1" applyAlignment="1">
      <alignment/>
    </xf>
    <xf numFmtId="0" fontId="0" fillId="0" borderId="1" xfId="0" applyFill="1" applyBorder="1" applyAlignment="1">
      <alignment horizontal="right"/>
    </xf>
    <xf numFmtId="0" fontId="11" fillId="2" borderId="0" xfId="0" applyFont="1" applyFill="1" applyAlignment="1">
      <alignment/>
    </xf>
    <xf numFmtId="0" fontId="1" fillId="2" borderId="16" xfId="0" applyFont="1" applyFill="1" applyBorder="1" applyAlignment="1">
      <alignment horizontal="left"/>
    </xf>
    <xf numFmtId="0" fontId="0" fillId="2" borderId="16" xfId="0" applyFill="1" applyBorder="1" applyAlignment="1">
      <alignment/>
    </xf>
    <xf numFmtId="0" fontId="1" fillId="2" borderId="16" xfId="0" applyFont="1" applyFill="1" applyBorder="1" applyAlignment="1">
      <alignment/>
    </xf>
    <xf numFmtId="0" fontId="10" fillId="2" borderId="16" xfId="0" applyFont="1" applyFill="1" applyBorder="1" applyAlignment="1">
      <alignment/>
    </xf>
    <xf numFmtId="0" fontId="0" fillId="3" borderId="2" xfId="0" applyFont="1" applyFill="1" applyBorder="1" applyAlignment="1">
      <alignment/>
    </xf>
    <xf numFmtId="0" fontId="0" fillId="3" borderId="0" xfId="0" applyFont="1" applyFill="1" applyBorder="1" applyAlignment="1">
      <alignment horizontal="center"/>
    </xf>
    <xf numFmtId="0" fontId="0" fillId="3" borderId="0" xfId="0" applyFont="1" applyFill="1" applyBorder="1" applyAlignment="1">
      <alignment/>
    </xf>
    <xf numFmtId="3" fontId="0" fillId="3" borderId="14" xfId="0" applyNumberFormat="1" applyFont="1" applyFill="1" applyBorder="1" applyAlignment="1">
      <alignment/>
    </xf>
    <xf numFmtId="0" fontId="4" fillId="4" borderId="12" xfId="0" applyFont="1" applyFill="1" applyBorder="1" applyAlignment="1">
      <alignment wrapText="1"/>
    </xf>
    <xf numFmtId="0" fontId="4" fillId="4" borderId="13" xfId="0" applyFont="1" applyFill="1" applyBorder="1" applyAlignment="1">
      <alignment wrapText="1"/>
    </xf>
    <xf numFmtId="0" fontId="0" fillId="5" borderId="0" xfId="0" applyFill="1" applyBorder="1" applyAlignment="1">
      <alignment/>
    </xf>
    <xf numFmtId="0" fontId="0" fillId="6" borderId="0" xfId="0" applyFill="1" applyBorder="1" applyAlignment="1">
      <alignment/>
    </xf>
    <xf numFmtId="0" fontId="0" fillId="7" borderId="0" xfId="0" applyFill="1" applyBorder="1" applyAlignment="1">
      <alignment/>
    </xf>
    <xf numFmtId="0" fontId="0" fillId="8" borderId="0" xfId="0" applyFill="1" applyBorder="1" applyAlignment="1">
      <alignment/>
    </xf>
    <xf numFmtId="0" fontId="0" fillId="9" borderId="0" xfId="0" applyFill="1" applyBorder="1" applyAlignment="1">
      <alignment/>
    </xf>
    <xf numFmtId="0" fontId="0" fillId="10" borderId="0" xfId="0" applyFill="1" applyBorder="1" applyAlignment="1">
      <alignment/>
    </xf>
    <xf numFmtId="0" fontId="0" fillId="11" borderId="0" xfId="0" applyFill="1" applyBorder="1" applyAlignment="1">
      <alignment/>
    </xf>
    <xf numFmtId="0" fontId="0" fillId="12" borderId="0" xfId="0" applyFill="1" applyBorder="1" applyAlignment="1">
      <alignment/>
    </xf>
    <xf numFmtId="0" fontId="0" fillId="13" borderId="0" xfId="0" applyFill="1" applyBorder="1" applyAlignment="1">
      <alignment/>
    </xf>
    <xf numFmtId="0" fontId="0" fillId="14" borderId="0" xfId="0" applyFill="1" applyBorder="1" applyAlignment="1">
      <alignment/>
    </xf>
    <xf numFmtId="0" fontId="0" fillId="15" borderId="0" xfId="0" applyFill="1" applyBorder="1" applyAlignment="1">
      <alignment/>
    </xf>
    <xf numFmtId="0" fontId="0" fillId="16" borderId="0" xfId="0" applyFill="1" applyBorder="1" applyAlignment="1">
      <alignment/>
    </xf>
    <xf numFmtId="0" fontId="0" fillId="17" borderId="0" xfId="0" applyFill="1" applyBorder="1" applyAlignment="1">
      <alignment/>
    </xf>
    <xf numFmtId="0" fontId="0" fillId="5" borderId="10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0" borderId="5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165" fontId="0" fillId="3" borderId="14" xfId="17" applyNumberFormat="1" applyFill="1" applyBorder="1" applyAlignment="1">
      <alignment/>
    </xf>
    <xf numFmtId="165" fontId="0" fillId="3" borderId="0" xfId="17" applyNumberFormat="1" applyFont="1" applyFill="1" applyBorder="1" applyAlignment="1">
      <alignment/>
    </xf>
    <xf numFmtId="0" fontId="0" fillId="3" borderId="0" xfId="0" applyFill="1" applyBorder="1" applyAlignment="1">
      <alignment horizontal="center" textRotation="90" wrapText="1"/>
    </xf>
    <xf numFmtId="165" fontId="0" fillId="3" borderId="0" xfId="17" applyNumberFormat="1" applyFont="1" applyFill="1" applyBorder="1" applyAlignment="1">
      <alignment horizontal="center" textRotation="90" wrapText="1"/>
    </xf>
    <xf numFmtId="165" fontId="0" fillId="2" borderId="7" xfId="17" applyNumberFormat="1" applyFill="1" applyBorder="1" applyAlignment="1">
      <alignment horizontal="center"/>
    </xf>
    <xf numFmtId="165" fontId="0" fillId="2" borderId="8" xfId="17" applyNumberFormat="1" applyFill="1" applyBorder="1" applyAlignment="1">
      <alignment horizontal="center"/>
    </xf>
    <xf numFmtId="165" fontId="0" fillId="2" borderId="9" xfId="17" applyNumberForma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165" fontId="0" fillId="2" borderId="3" xfId="17" applyNumberFormat="1" applyFont="1" applyFill="1" applyBorder="1" applyAlignment="1">
      <alignment horizontal="center"/>
    </xf>
    <xf numFmtId="0" fontId="0" fillId="2" borderId="7" xfId="0" applyFill="1" applyBorder="1" applyAlignment="1">
      <alignment/>
    </xf>
    <xf numFmtId="0" fontId="0" fillId="2" borderId="4" xfId="0" applyFill="1" applyBorder="1" applyAlignment="1">
      <alignment/>
    </xf>
    <xf numFmtId="9" fontId="0" fillId="2" borderId="4" xfId="0" applyNumberFormat="1" applyFill="1" applyBorder="1" applyAlignment="1">
      <alignment/>
    </xf>
    <xf numFmtId="168" fontId="0" fillId="2" borderId="4" xfId="15" applyNumberFormat="1" applyFill="1" applyBorder="1" applyAlignment="1">
      <alignment/>
    </xf>
    <xf numFmtId="9" fontId="0" fillId="2" borderId="12" xfId="21" applyFill="1" applyBorder="1" applyAlignment="1">
      <alignment/>
    </xf>
    <xf numFmtId="0" fontId="0" fillId="2" borderId="8" xfId="0" applyFill="1" applyBorder="1" applyAlignment="1">
      <alignment/>
    </xf>
    <xf numFmtId="9" fontId="0" fillId="2" borderId="0" xfId="0" applyNumberFormat="1" applyFill="1" applyBorder="1" applyAlignment="1">
      <alignment/>
    </xf>
    <xf numFmtId="9" fontId="0" fillId="2" borderId="13" xfId="21" applyFill="1" applyBorder="1" applyAlignment="1">
      <alignment/>
    </xf>
    <xf numFmtId="0" fontId="0" fillId="2" borderId="9" xfId="0" applyFill="1" applyBorder="1" applyAlignment="1">
      <alignment/>
    </xf>
    <xf numFmtId="9" fontId="0" fillId="2" borderId="16" xfId="0" applyNumberFormat="1" applyFill="1" applyBorder="1" applyAlignment="1">
      <alignment/>
    </xf>
    <xf numFmtId="168" fontId="0" fillId="2" borderId="16" xfId="15" applyNumberFormat="1" applyFill="1" applyBorder="1" applyAlignment="1">
      <alignment/>
    </xf>
    <xf numFmtId="9" fontId="0" fillId="2" borderId="10" xfId="21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0" xfId="0" applyFill="1" applyBorder="1" applyAlignment="1">
      <alignment/>
    </xf>
    <xf numFmtId="0" fontId="18" fillId="2" borderId="0" xfId="0" applyFont="1" applyFill="1" applyAlignment="1">
      <alignment/>
    </xf>
    <xf numFmtId="43" fontId="0" fillId="3" borderId="0" xfId="15" applyNumberFormat="1" applyFont="1" applyFill="1" applyBorder="1" applyAlignment="1">
      <alignment horizontal="center" textRotation="90" wrapText="1"/>
    </xf>
    <xf numFmtId="43" fontId="0" fillId="2" borderId="16" xfId="15" applyNumberFormat="1" applyFont="1" applyFill="1" applyBorder="1" applyAlignment="1">
      <alignment horizontal="center"/>
    </xf>
    <xf numFmtId="43" fontId="0" fillId="2" borderId="17" xfId="15" applyNumberFormat="1" applyFill="1" applyBorder="1" applyAlignment="1">
      <alignment horizontal="center"/>
    </xf>
    <xf numFmtId="43" fontId="0" fillId="2" borderId="0" xfId="15" applyNumberFormat="1" applyFill="1" applyBorder="1" applyAlignment="1">
      <alignment horizontal="center"/>
    </xf>
    <xf numFmtId="43" fontId="0" fillId="2" borderId="0" xfId="15" applyNumberFormat="1" applyFont="1" applyFill="1" applyBorder="1" applyAlignment="1">
      <alignment horizontal="center"/>
    </xf>
    <xf numFmtId="43" fontId="0" fillId="2" borderId="16" xfId="15" applyNumberFormat="1" applyFill="1" applyBorder="1" applyAlignment="1">
      <alignment horizontal="center"/>
    </xf>
    <xf numFmtId="43" fontId="0" fillId="2" borderId="4" xfId="15" applyNumberFormat="1" applyFill="1" applyBorder="1" applyAlignment="1">
      <alignment horizontal="center"/>
    </xf>
    <xf numFmtId="43" fontId="0" fillId="3" borderId="0" xfId="15" applyNumberFormat="1" applyFill="1" applyBorder="1" applyAlignment="1">
      <alignment vertical="top"/>
    </xf>
    <xf numFmtId="43" fontId="0" fillId="3" borderId="0" xfId="15" applyNumberFormat="1" applyFill="1" applyBorder="1" applyAlignment="1">
      <alignment/>
    </xf>
    <xf numFmtId="165" fontId="0" fillId="3" borderId="0" xfId="17" applyNumberFormat="1" applyFont="1" applyFill="1" applyBorder="1" applyAlignment="1">
      <alignment horizontal="center" textRotation="90" wrapText="1"/>
    </xf>
    <xf numFmtId="165" fontId="0" fillId="2" borderId="8" xfId="17" applyNumberFormat="1" applyFont="1" applyFill="1" applyBorder="1" applyAlignment="1">
      <alignment horizontal="center"/>
    </xf>
    <xf numFmtId="165" fontId="0" fillId="3" borderId="0" xfId="17" applyNumberFormat="1" applyFont="1" applyFill="1" applyBorder="1" applyAlignment="1">
      <alignment horizontal="center"/>
    </xf>
    <xf numFmtId="9" fontId="1" fillId="2" borderId="0" xfId="21" applyFont="1" applyFill="1" applyBorder="1" applyAlignment="1">
      <alignment/>
    </xf>
    <xf numFmtId="3" fontId="0" fillId="3" borderId="15" xfId="0" applyNumberFormat="1" applyFill="1" applyBorder="1" applyAlignment="1">
      <alignment/>
    </xf>
    <xf numFmtId="3" fontId="0" fillId="3" borderId="6" xfId="0" applyNumberFormat="1" applyFill="1" applyBorder="1" applyAlignment="1">
      <alignment/>
    </xf>
    <xf numFmtId="165" fontId="0" fillId="3" borderId="0" xfId="17" applyNumberFormat="1" applyFont="1" applyFill="1" applyBorder="1" applyAlignment="1">
      <alignment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4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25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6" xfId="0" applyNumberFormat="1" applyBorder="1" applyAlignment="1">
      <alignment/>
    </xf>
    <xf numFmtId="0" fontId="0" fillId="0" borderId="28" xfId="0" applyNumberFormat="1" applyBorder="1" applyAlignment="1">
      <alignment/>
    </xf>
    <xf numFmtId="0" fontId="0" fillId="0" borderId="29" xfId="0" applyNumberFormat="1" applyBorder="1" applyAlignment="1">
      <alignment/>
    </xf>
    <xf numFmtId="168" fontId="0" fillId="2" borderId="0" xfId="15" applyNumberFormat="1" applyFont="1" applyFill="1" applyBorder="1" applyAlignment="1">
      <alignment/>
    </xf>
    <xf numFmtId="168" fontId="0" fillId="3" borderId="1" xfId="15" applyNumberFormat="1" applyFont="1" applyFill="1" applyBorder="1" applyAlignment="1">
      <alignment/>
    </xf>
    <xf numFmtId="0" fontId="0" fillId="3" borderId="8" xfId="0" applyFill="1" applyBorder="1" applyAlignment="1">
      <alignment wrapText="1"/>
    </xf>
    <xf numFmtId="0" fontId="0" fillId="3" borderId="30" xfId="0" applyFill="1" applyBorder="1" applyAlignment="1">
      <alignment/>
    </xf>
    <xf numFmtId="3" fontId="0" fillId="3" borderId="31" xfId="0" applyNumberFormat="1" applyFill="1" applyBorder="1" applyAlignment="1">
      <alignment/>
    </xf>
    <xf numFmtId="9" fontId="1" fillId="0" borderId="6" xfId="21" applyFont="1" applyFill="1" applyBorder="1" applyAlignment="1">
      <alignment/>
    </xf>
    <xf numFmtId="0" fontId="0" fillId="2" borderId="0" xfId="0" applyFill="1" applyAlignment="1">
      <alignment horizontal="right"/>
    </xf>
    <xf numFmtId="0" fontId="0" fillId="3" borderId="1" xfId="0" applyFill="1" applyBorder="1" applyAlignment="1">
      <alignment/>
    </xf>
    <xf numFmtId="0" fontId="1" fillId="2" borderId="0" xfId="0" applyFont="1" applyFill="1" applyAlignment="1">
      <alignment horizontal="right"/>
    </xf>
    <xf numFmtId="0" fontId="0" fillId="0" borderId="0" xfId="0" applyFill="1" applyAlignment="1">
      <alignment/>
    </xf>
    <xf numFmtId="165" fontId="0" fillId="0" borderId="0" xfId="0" applyNumberFormat="1" applyFill="1" applyAlignment="1">
      <alignment/>
    </xf>
    <xf numFmtId="9" fontId="0" fillId="0" borderId="0" xfId="0" applyNumberFormat="1" applyFill="1" applyAlignment="1">
      <alignment/>
    </xf>
    <xf numFmtId="165" fontId="0" fillId="0" borderId="0" xfId="17" applyNumberFormat="1" applyFill="1" applyAlignment="1">
      <alignment/>
    </xf>
    <xf numFmtId="0" fontId="1" fillId="0" borderId="0" xfId="0" applyFont="1" applyFill="1" applyAlignment="1">
      <alignment/>
    </xf>
    <xf numFmtId="3" fontId="0" fillId="0" borderId="0" xfId="0" applyNumberFormat="1" applyFill="1" applyAlignment="1">
      <alignment horizontal="left"/>
    </xf>
    <xf numFmtId="3" fontId="1" fillId="0" borderId="0" xfId="0" applyNumberFormat="1" applyFont="1" applyFill="1" applyAlignment="1">
      <alignment horizontal="left"/>
    </xf>
    <xf numFmtId="165" fontId="0" fillId="0" borderId="0" xfId="17" applyNumberFormat="1" applyFont="1" applyFill="1" applyAlignment="1">
      <alignment/>
    </xf>
    <xf numFmtId="0" fontId="0" fillId="0" borderId="0" xfId="0" applyFill="1" applyAlignment="1">
      <alignment wrapText="1"/>
    </xf>
    <xf numFmtId="9" fontId="0" fillId="0" borderId="0" xfId="21" applyAlignment="1">
      <alignment/>
    </xf>
    <xf numFmtId="0" fontId="25" fillId="3" borderId="0" xfId="0" applyFont="1" applyFill="1" applyBorder="1" applyAlignment="1">
      <alignment horizontal="center" wrapText="1"/>
    </xf>
    <xf numFmtId="0" fontId="1" fillId="3" borderId="32" xfId="0" applyFont="1" applyFill="1" applyBorder="1" applyAlignment="1">
      <alignment/>
    </xf>
    <xf numFmtId="0" fontId="0" fillId="3" borderId="32" xfId="0" applyFill="1" applyBorder="1" applyAlignment="1">
      <alignment/>
    </xf>
    <xf numFmtId="0" fontId="2" fillId="3" borderId="0" xfId="0" applyFont="1" applyFill="1" applyBorder="1" applyAlignment="1">
      <alignment horizontal="center" wrapText="1"/>
    </xf>
    <xf numFmtId="43" fontId="2" fillId="3" borderId="0" xfId="15" applyNumberFormat="1" applyFont="1" applyFill="1" applyBorder="1" applyAlignment="1">
      <alignment horizontal="center" wrapText="1"/>
    </xf>
    <xf numFmtId="165" fontId="2" fillId="3" borderId="0" xfId="17" applyNumberFormat="1" applyFont="1" applyFill="1" applyBorder="1" applyAlignment="1">
      <alignment horizontal="center" wrapText="1"/>
    </xf>
    <xf numFmtId="3" fontId="0" fillId="2" borderId="0" xfId="0" applyNumberFormat="1" applyFill="1" applyBorder="1" applyAlignment="1">
      <alignment/>
    </xf>
    <xf numFmtId="165" fontId="0" fillId="2" borderId="7" xfId="17" applyNumberFormat="1" applyFont="1" applyFill="1" applyBorder="1" applyAlignment="1">
      <alignment horizontal="center"/>
    </xf>
    <xf numFmtId="165" fontId="0" fillId="2" borderId="1" xfId="17" applyNumberFormat="1" applyFont="1" applyFill="1" applyBorder="1" applyAlignment="1">
      <alignment horizontal="center"/>
    </xf>
    <xf numFmtId="0" fontId="0" fillId="18" borderId="0" xfId="0" applyFill="1" applyBorder="1" applyAlignment="1">
      <alignment/>
    </xf>
    <xf numFmtId="0" fontId="15" fillId="4" borderId="0" xfId="0" applyFont="1" applyFill="1" applyBorder="1" applyAlignment="1">
      <alignment wrapText="1"/>
    </xf>
    <xf numFmtId="0" fontId="15" fillId="4" borderId="16" xfId="0" applyFont="1" applyFill="1" applyBorder="1" applyAlignment="1">
      <alignment wrapText="1"/>
    </xf>
    <xf numFmtId="165" fontId="0" fillId="3" borderId="0" xfId="17" applyNumberFormat="1" applyFont="1" applyFill="1" applyBorder="1" applyAlignment="1">
      <alignment wrapText="1"/>
    </xf>
    <xf numFmtId="165" fontId="0" fillId="3" borderId="0" xfId="17" applyNumberFormat="1" applyFont="1" applyFill="1" applyBorder="1" applyAlignment="1">
      <alignment horizontal="left"/>
    </xf>
    <xf numFmtId="0" fontId="28" fillId="4" borderId="0" xfId="0" applyFont="1" applyFill="1" applyBorder="1" applyAlignment="1">
      <alignment wrapText="1"/>
    </xf>
    <xf numFmtId="0" fontId="19" fillId="3" borderId="0" xfId="0" applyFont="1" applyFill="1" applyBorder="1" applyAlignment="1">
      <alignment horizontal="left"/>
    </xf>
    <xf numFmtId="165" fontId="0" fillId="3" borderId="0" xfId="17" applyNumberFormat="1" applyFont="1" applyFill="1" applyBorder="1" applyAlignment="1">
      <alignment/>
    </xf>
    <xf numFmtId="0" fontId="29" fillId="4" borderId="13" xfId="0" applyFont="1" applyFill="1" applyBorder="1" applyAlignment="1">
      <alignment wrapText="1"/>
    </xf>
    <xf numFmtId="0" fontId="0" fillId="3" borderId="8" xfId="0" applyFill="1" applyBorder="1" applyAlignment="1">
      <alignment/>
    </xf>
    <xf numFmtId="0" fontId="0" fillId="0" borderId="0" xfId="0" applyNumberFormat="1" applyBorder="1" applyAlignment="1">
      <alignment/>
    </xf>
    <xf numFmtId="0" fontId="28" fillId="4" borderId="12" xfId="0" applyFont="1" applyFill="1" applyBorder="1" applyAlignment="1">
      <alignment wrapText="1"/>
    </xf>
    <xf numFmtId="0" fontId="28" fillId="4" borderId="13" xfId="0" applyFont="1" applyFill="1" applyBorder="1" applyAlignment="1">
      <alignment wrapText="1"/>
    </xf>
    <xf numFmtId="0" fontId="19" fillId="0" borderId="5" xfId="0" applyFont="1" applyFill="1" applyBorder="1" applyAlignment="1">
      <alignment/>
    </xf>
    <xf numFmtId="0" fontId="26" fillId="2" borderId="0" xfId="0" applyFont="1" applyFill="1" applyAlignment="1">
      <alignment/>
    </xf>
    <xf numFmtId="0" fontId="19" fillId="2" borderId="0" xfId="0" applyFont="1" applyFill="1" applyBorder="1" applyAlignment="1">
      <alignment horizontal="left"/>
    </xf>
    <xf numFmtId="0" fontId="19" fillId="0" borderId="6" xfId="0" applyFont="1" applyFill="1" applyBorder="1" applyAlignment="1">
      <alignment/>
    </xf>
    <xf numFmtId="0" fontId="15" fillId="4" borderId="13" xfId="0" applyFont="1" applyFill="1" applyBorder="1" applyAlignment="1">
      <alignment wrapText="1"/>
    </xf>
    <xf numFmtId="0" fontId="15" fillId="4" borderId="10" xfId="0" applyFont="1" applyFill="1" applyBorder="1" applyAlignment="1">
      <alignment wrapText="1"/>
    </xf>
    <xf numFmtId="0" fontId="30" fillId="2" borderId="0" xfId="0" applyFont="1" applyFill="1" applyBorder="1" applyAlignment="1">
      <alignment horizontal="left"/>
    </xf>
    <xf numFmtId="0" fontId="3" fillId="3" borderId="4" xfId="0" applyFont="1" applyFill="1" applyBorder="1" applyAlignment="1">
      <alignment wrapText="1"/>
    </xf>
    <xf numFmtId="165" fontId="0" fillId="3" borderId="0" xfId="17" applyNumberFormat="1" applyFont="1" applyFill="1" applyBorder="1" applyAlignment="1">
      <alignment wrapText="1"/>
    </xf>
    <xf numFmtId="165" fontId="0" fillId="3" borderId="14" xfId="17" applyNumberFormat="1" applyFill="1" applyBorder="1" applyAlignment="1">
      <alignment/>
    </xf>
    <xf numFmtId="9" fontId="0" fillId="19" borderId="9" xfId="21" applyFill="1" applyBorder="1" applyAlignment="1">
      <alignment/>
    </xf>
    <xf numFmtId="165" fontId="0" fillId="2" borderId="9" xfId="17" applyNumberFormat="1" applyFont="1" applyFill="1" applyBorder="1" applyAlignment="1">
      <alignment horizontal="center"/>
    </xf>
    <xf numFmtId="165" fontId="0" fillId="2" borderId="33" xfId="17" applyNumberFormat="1" applyFont="1" applyFill="1" applyBorder="1" applyAlignment="1">
      <alignment horizontal="center"/>
    </xf>
    <xf numFmtId="165" fontId="4" fillId="2" borderId="6" xfId="17" applyNumberFormat="1" applyFont="1" applyFill="1" applyBorder="1" applyAlignment="1">
      <alignment horizontal="center" vertical="top" wrapText="1"/>
    </xf>
    <xf numFmtId="9" fontId="4" fillId="19" borderId="6" xfId="21" applyFont="1" applyFill="1" applyBorder="1" applyAlignment="1">
      <alignment horizontal="center" vertical="top" wrapText="1"/>
    </xf>
    <xf numFmtId="0" fontId="31" fillId="3" borderId="4" xfId="0" applyFont="1" applyFill="1" applyBorder="1" applyAlignment="1">
      <alignment wrapText="1"/>
    </xf>
    <xf numFmtId="0" fontId="1" fillId="3" borderId="2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0" fillId="3" borderId="0" xfId="0" applyFill="1" applyBorder="1" applyAlignment="1">
      <alignment horizontal="left"/>
    </xf>
    <xf numFmtId="165" fontId="0" fillId="3" borderId="0" xfId="17" applyNumberFormat="1" applyFill="1" applyBorder="1" applyAlignment="1">
      <alignment horizontal="left"/>
    </xf>
    <xf numFmtId="165" fontId="19" fillId="3" borderId="0" xfId="17" applyNumberFormat="1" applyFont="1" applyFill="1" applyBorder="1" applyAlignment="1">
      <alignment horizontal="left"/>
    </xf>
    <xf numFmtId="165" fontId="0" fillId="3" borderId="0" xfId="17" applyNumberFormat="1" applyFont="1" applyFill="1" applyBorder="1" applyAlignment="1">
      <alignment horizontal="left"/>
    </xf>
    <xf numFmtId="0" fontId="3" fillId="4" borderId="3" xfId="0" applyFont="1" applyFill="1" applyBorder="1" applyAlignment="1">
      <alignment horizontal="left" vertical="top" wrapText="1"/>
    </xf>
    <xf numFmtId="0" fontId="3" fillId="4" borderId="11" xfId="0" applyFont="1" applyFill="1" applyBorder="1" applyAlignment="1">
      <alignment horizontal="left" vertical="top" wrapText="1"/>
    </xf>
    <xf numFmtId="0" fontId="3" fillId="4" borderId="3" xfId="0" applyFont="1" applyFill="1" applyBorder="1" applyAlignment="1">
      <alignment wrapText="1"/>
    </xf>
    <xf numFmtId="0" fontId="3" fillId="4" borderId="11" xfId="0" applyFont="1" applyFill="1" applyBorder="1" applyAlignment="1">
      <alignment wrapText="1"/>
    </xf>
    <xf numFmtId="0" fontId="3" fillId="4" borderId="7" xfId="0" applyFont="1" applyFill="1" applyBorder="1" applyAlignment="1">
      <alignment horizontal="center" vertical="center" textRotation="90" wrapText="1"/>
    </xf>
    <xf numFmtId="0" fontId="3" fillId="4" borderId="8" xfId="0" applyFont="1" applyFill="1" applyBorder="1" applyAlignment="1">
      <alignment horizontal="center" vertical="center" textRotation="90" wrapText="1"/>
    </xf>
    <xf numFmtId="0" fontId="3" fillId="4" borderId="9" xfId="0" applyFont="1" applyFill="1" applyBorder="1" applyAlignment="1">
      <alignment horizontal="center" vertical="center" textRotation="90" wrapText="1"/>
    </xf>
    <xf numFmtId="0" fontId="3" fillId="4" borderId="8" xfId="0" applyFont="1" applyFill="1" applyBorder="1" applyAlignment="1">
      <alignment horizontal="center" textRotation="90" wrapText="1"/>
    </xf>
    <xf numFmtId="0" fontId="3" fillId="4" borderId="9" xfId="0" applyFont="1" applyFill="1" applyBorder="1" applyAlignment="1">
      <alignment horizontal="center" textRotation="90" wrapText="1"/>
    </xf>
    <xf numFmtId="0" fontId="3" fillId="4" borderId="0" xfId="0" applyFont="1" applyFill="1" applyBorder="1" applyAlignment="1">
      <alignment horizontal="center" textRotation="90" wrapText="1"/>
    </xf>
    <xf numFmtId="0" fontId="3" fillId="4" borderId="16" xfId="0" applyFont="1" applyFill="1" applyBorder="1" applyAlignment="1">
      <alignment horizontal="center" textRotation="90" wrapText="1"/>
    </xf>
    <xf numFmtId="0" fontId="3" fillId="4" borderId="4" xfId="0" applyFont="1" applyFill="1" applyBorder="1" applyAlignment="1">
      <alignment horizontal="center" vertical="center" textRotation="90" wrapText="1"/>
    </xf>
    <xf numFmtId="0" fontId="3" fillId="4" borderId="0" xfId="0" applyFont="1" applyFill="1" applyBorder="1" applyAlignment="1">
      <alignment horizontal="center" vertical="center" textRotation="90" wrapText="1"/>
    </xf>
    <xf numFmtId="0" fontId="3" fillId="4" borderId="16" xfId="0" applyFont="1" applyFill="1" applyBorder="1" applyAlignment="1">
      <alignment horizontal="center" vertical="center" textRotation="90" wrapText="1"/>
    </xf>
    <xf numFmtId="0" fontId="0" fillId="3" borderId="4" xfId="0" applyFill="1" applyBorder="1" applyAlignment="1">
      <alignment horizontal="center"/>
    </xf>
    <xf numFmtId="0" fontId="0" fillId="3" borderId="0" xfId="0" applyFill="1" applyBorder="1" applyAlignment="1">
      <alignment horizontal="left" textRotation="90" wrapText="1"/>
    </xf>
    <xf numFmtId="0" fontId="0" fillId="3" borderId="0" xfId="0" applyFont="1" applyFill="1" applyBorder="1" applyAlignment="1">
      <alignment textRotation="90" wrapText="1"/>
    </xf>
    <xf numFmtId="0" fontId="0" fillId="3" borderId="0" xfId="0" applyFill="1" applyBorder="1" applyAlignment="1">
      <alignment textRotation="90" wrapText="1"/>
    </xf>
    <xf numFmtId="0" fontId="0" fillId="3" borderId="0" xfId="0" applyFill="1" applyBorder="1" applyAlignment="1">
      <alignment horizontal="left" textRotation="90"/>
    </xf>
    <xf numFmtId="0" fontId="0" fillId="3" borderId="8" xfId="0" applyFill="1" applyBorder="1" applyAlignment="1">
      <alignment textRotation="90" wrapText="1"/>
    </xf>
    <xf numFmtId="0" fontId="0" fillId="3" borderId="30" xfId="0" applyFill="1" applyBorder="1" applyAlignment="1">
      <alignment textRotation="90" wrapText="1"/>
    </xf>
    <xf numFmtId="0" fontId="1" fillId="3" borderId="8" xfId="0" applyFont="1" applyFill="1" applyBorder="1" applyAlignment="1">
      <alignment wrapText="1"/>
    </xf>
    <xf numFmtId="0" fontId="0" fillId="3" borderId="13" xfId="0" applyFill="1" applyBorder="1" applyAlignment="1">
      <alignment wrapText="1"/>
    </xf>
    <xf numFmtId="0" fontId="0" fillId="3" borderId="0" xfId="0" applyFont="1" applyFill="1" applyBorder="1" applyAlignment="1">
      <alignment horizontal="right" textRotation="90" wrapText="1"/>
    </xf>
    <xf numFmtId="0" fontId="1" fillId="3" borderId="0" xfId="0" applyFont="1" applyFill="1" applyBorder="1" applyAlignment="1">
      <alignment wrapText="1"/>
    </xf>
    <xf numFmtId="0" fontId="3" fillId="3" borderId="4" xfId="0" applyFont="1" applyFill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chartsheet" Target="chartsheets/sheet1.xml" /><Relationship Id="rId7" Type="http://schemas.openxmlformats.org/officeDocument/2006/relationships/chartsheet" Target="chartsheets/sheet2.xml" /><Relationship Id="rId8" Type="http://schemas.openxmlformats.org/officeDocument/2006/relationships/chartsheet" Target="chartsheets/sheet3.xml" /><Relationship Id="rId9" Type="http://schemas.openxmlformats.org/officeDocument/2006/relationships/chartsheet" Target="chartsheets/sheet4.xml" /><Relationship Id="rId10" Type="http://schemas.openxmlformats.org/officeDocument/2006/relationships/chartsheet" Target="chartsheets/sheet5.xml" /><Relationship Id="rId11" Type="http://schemas.openxmlformats.org/officeDocument/2006/relationships/worksheet" Target="worksheets/sheet6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5"/>
          <c:y val="0.01775"/>
          <c:w val="0.8875"/>
          <c:h val="0.9032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ranking!$B$3:$B$31</c:f>
              <c:strCache>
                <c:ptCount val="29"/>
                <c:pt idx="0">
                  <c:v>Mobile-device broadcasting*</c:v>
                </c:pt>
                <c:pt idx="1">
                  <c:v>Tone-activated alert radio*</c:v>
                </c:pt>
                <c:pt idx="2">
                  <c:v>Radio and Television announcements</c:v>
                </c:pt>
                <c:pt idx="3">
                  <c:v>Break in broadcasting*</c:v>
                </c:pt>
                <c:pt idx="4">
                  <c:v>Website banners</c:v>
                </c:pt>
                <c:pt idx="5">
                  <c:v>Power mains messaging</c:v>
                </c:pt>
                <c:pt idx="6">
                  <c:v>Mobile PA announcements</c:v>
                </c:pt>
                <c:pt idx="7">
                  <c:v>Fixed PA loud-speakers </c:v>
                </c:pt>
                <c:pt idx="8">
                  <c:v>Route alert (door-to-door)</c:v>
                </c:pt>
                <c:pt idx="9">
                  <c:v>Independent self-maintained networks</c:v>
                </c:pt>
                <c:pt idx="10">
                  <c:v>Telephone trees</c:v>
                </c:pt>
                <c:pt idx="11">
                  <c:v>Natural warnings</c:v>
                </c:pt>
                <c:pt idx="12">
                  <c:v>Pagers</c:v>
                </c:pt>
                <c:pt idx="13">
                  <c:v>SMS-PP text messaging</c:v>
                </c:pt>
                <c:pt idx="14">
                  <c:v>E-mails</c:v>
                </c:pt>
                <c:pt idx="15">
                  <c:v>Mobile PA loud speaker (Police / Fire)</c:v>
                </c:pt>
                <c:pt idx="16">
                  <c:v>Radio (UHF, VHF or HF)</c:v>
                </c:pt>
                <c:pt idx="17">
                  <c:v>GPS receiver messaging*</c:v>
                </c:pt>
                <c:pt idx="18">
                  <c:v>Websites/WAP</c:v>
                </c:pt>
                <c:pt idx="19">
                  <c:v>Telephone auto-dialler</c:v>
                </c:pt>
                <c:pt idx="20">
                  <c:v>Sirens</c:v>
                </c:pt>
                <c:pt idx="21">
                  <c:v>Aircraft PA loudspeaker or siren</c:v>
                </c:pt>
                <c:pt idx="22">
                  <c:v>Radio Data Systems*</c:v>
                </c:pt>
                <c:pt idx="23">
                  <c:v>Marine radio</c:v>
                </c:pt>
                <c:pt idx="24">
                  <c:v>Call-in telephone line</c:v>
                </c:pt>
                <c:pt idx="25">
                  <c:v>Aircraft banners</c:v>
                </c:pt>
                <c:pt idx="26">
                  <c:v>Billboards</c:v>
                </c:pt>
                <c:pt idx="27">
                  <c:v>Tourist radio</c:v>
                </c:pt>
                <c:pt idx="28">
                  <c:v>Flares, explosives</c:v>
                </c:pt>
              </c:strCache>
            </c:strRef>
          </c:cat>
          <c:val>
            <c:numRef>
              <c:f>ranking!$C$3:$C$31</c:f>
              <c:numCache>
                <c:ptCount val="29"/>
                <c:pt idx="0">
                  <c:v>0.8315789473684211</c:v>
                </c:pt>
                <c:pt idx="1">
                  <c:v>0.8315789473684211</c:v>
                </c:pt>
                <c:pt idx="2">
                  <c:v>0.8105263157894737</c:v>
                </c:pt>
                <c:pt idx="3">
                  <c:v>0.8</c:v>
                </c:pt>
                <c:pt idx="4">
                  <c:v>0.7052631578947368</c:v>
                </c:pt>
                <c:pt idx="5">
                  <c:v>0.6842105263157895</c:v>
                </c:pt>
                <c:pt idx="6">
                  <c:v>0.6736842105263158</c:v>
                </c:pt>
                <c:pt idx="7">
                  <c:v>0.6631578947368421</c:v>
                </c:pt>
                <c:pt idx="8">
                  <c:v>0.6526315789473685</c:v>
                </c:pt>
                <c:pt idx="9">
                  <c:v>0.6421052631578947</c:v>
                </c:pt>
                <c:pt idx="10">
                  <c:v>0.6421052631578947</c:v>
                </c:pt>
                <c:pt idx="11">
                  <c:v>0.631578947368421</c:v>
                </c:pt>
                <c:pt idx="12">
                  <c:v>0.631578947368421</c:v>
                </c:pt>
                <c:pt idx="13">
                  <c:v>0.631578947368421</c:v>
                </c:pt>
                <c:pt idx="14">
                  <c:v>0.5789473684210527</c:v>
                </c:pt>
                <c:pt idx="15">
                  <c:v>0.5789473684210527</c:v>
                </c:pt>
                <c:pt idx="16">
                  <c:v>0.5789473684210527</c:v>
                </c:pt>
                <c:pt idx="17">
                  <c:v>0.5578947368421052</c:v>
                </c:pt>
                <c:pt idx="18">
                  <c:v>0.5473684210526316</c:v>
                </c:pt>
                <c:pt idx="19">
                  <c:v>0.5263157894736842</c:v>
                </c:pt>
                <c:pt idx="20">
                  <c:v>0.5052631578947369</c:v>
                </c:pt>
                <c:pt idx="21">
                  <c:v>0.49473684210526314</c:v>
                </c:pt>
                <c:pt idx="22">
                  <c:v>0.49473684210526314</c:v>
                </c:pt>
                <c:pt idx="23">
                  <c:v>0.45263157894736844</c:v>
                </c:pt>
                <c:pt idx="24">
                  <c:v>0.4421052631578947</c:v>
                </c:pt>
                <c:pt idx="25">
                  <c:v>0.4105263157894737</c:v>
                </c:pt>
                <c:pt idx="26">
                  <c:v>0.4105263157894737</c:v>
                </c:pt>
                <c:pt idx="27">
                  <c:v>0.3894736842105263</c:v>
                </c:pt>
                <c:pt idx="28">
                  <c:v>0.37894736842105264</c:v>
                </c:pt>
              </c:numCache>
            </c:numRef>
          </c:val>
        </c:ser>
        <c:gapWidth val="50"/>
        <c:axId val="54895277"/>
        <c:axId val="24295446"/>
      </c:barChart>
      <c:catAx>
        <c:axId val="5489527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4295446"/>
        <c:crosses val="autoZero"/>
        <c:auto val="1"/>
        <c:lblOffset val="100"/>
        <c:noMultiLvlLbl val="0"/>
      </c:catAx>
      <c:valAx>
        <c:axId val="24295446"/>
        <c:scaling>
          <c:orientation val="minMax"/>
          <c:min val="0.2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0" b="1" i="0" u="none" baseline="0">
                    <a:latin typeface="Arial"/>
                    <a:ea typeface="Arial"/>
                    <a:cs typeface="Arial"/>
                  </a:rPr>
                  <a:t>Effectiveness score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895277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25"/>
          <c:y val="0.018"/>
          <c:w val="0.70675"/>
          <c:h val="0.913"/>
        </c:manualLayout>
      </c:layout>
      <c:scatterChart>
        <c:scatterStyle val="lineMarker"/>
        <c:varyColors val="0"/>
        <c:ser>
          <c:idx val="0"/>
          <c:order val="0"/>
          <c:tx>
            <c:strRef>
              <c:f>plotting!$B$17</c:f>
              <c:strCache>
                <c:ptCount val="1"/>
                <c:pt idx="0">
                  <c:v>Natural warnings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2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plotting!$X$17</c:f>
              <c:numCache>
                <c:ptCount val="1"/>
                <c:pt idx="0">
                  <c:v>1469999.9999999998</c:v>
                </c:pt>
              </c:numCache>
            </c:numRef>
          </c:xVal>
          <c:yVal>
            <c:numRef>
              <c:f>plotting!$W$17</c:f>
              <c:numCache>
                <c:ptCount val="1"/>
                <c:pt idx="0">
                  <c:v>0.631578947368421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plotting!$B$18</c:f>
              <c:strCache>
                <c:ptCount val="1"/>
                <c:pt idx="0">
                  <c:v>Independent self-maintained networks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33996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plotting!$X$18</c:f>
              <c:numCache>
                <c:ptCount val="1"/>
                <c:pt idx="0">
                  <c:v>73500</c:v>
                </c:pt>
              </c:numCache>
            </c:numRef>
          </c:xVal>
          <c:yVal>
            <c:numRef>
              <c:f>plotting!$W$18</c:f>
              <c:numCache>
                <c:ptCount val="1"/>
                <c:pt idx="0">
                  <c:v>0.6421052631578947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plotting!$C$19</c:f>
              <c:strCache>
                <c:ptCount val="1"/>
                <c:pt idx="0">
                  <c:v>Aircraft banners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plotting!$X$19</c:f>
              <c:numCache>
                <c:ptCount val="1"/>
                <c:pt idx="0">
                  <c:v>#N/A</c:v>
                </c:pt>
              </c:numCache>
            </c:numRef>
          </c:xVal>
          <c:yVal>
            <c:numRef>
              <c:f>plotting!$W$19</c:f>
              <c:numCache>
                <c:ptCount val="1"/>
                <c:pt idx="0">
                  <c:v>0.4105263157894737</c:v>
                </c:pt>
              </c:numCache>
            </c:numRef>
          </c:yVal>
          <c:smooth val="0"/>
        </c:ser>
        <c:ser>
          <c:idx val="30"/>
          <c:order val="3"/>
          <c:tx>
            <c:strRef>
              <c:f>plotting!$C$20</c:f>
              <c:strCache>
                <c:ptCount val="1"/>
                <c:pt idx="0">
                  <c:v>Aircraft PA loudspeaker or siren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plotting!$X$20</c:f>
              <c:numCache>
                <c:ptCount val="1"/>
                <c:pt idx="0">
                  <c:v>1318450</c:v>
                </c:pt>
              </c:numCache>
            </c:numRef>
          </c:xVal>
          <c:yVal>
            <c:numRef>
              <c:f>plotting!$W$20</c:f>
              <c:numCache>
                <c:ptCount val="1"/>
                <c:pt idx="0">
                  <c:v>0.49473684210526314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plotting!$C$21</c:f>
              <c:strCache>
                <c:ptCount val="1"/>
                <c:pt idx="0">
                  <c:v>Billboards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plotting!$X$21</c:f>
              <c:numCache>
                <c:ptCount val="1"/>
                <c:pt idx="0">
                  <c:v>#N/A</c:v>
                </c:pt>
              </c:numCache>
            </c:numRef>
          </c:xVal>
          <c:yVal>
            <c:numRef>
              <c:f>plotting!$W$21</c:f>
              <c:numCache>
                <c:ptCount val="1"/>
                <c:pt idx="0">
                  <c:v>0.4105263157894737</c:v>
                </c:pt>
              </c:numCache>
            </c:numRef>
          </c:yVal>
          <c:smooth val="0"/>
        </c:ser>
        <c:ser>
          <c:idx val="4"/>
          <c:order val="5"/>
          <c:tx>
            <c:strRef>
              <c:f>plotting!$C$22</c:f>
              <c:strCache>
                <c:ptCount val="1"/>
                <c:pt idx="0">
                  <c:v>Break in broadcasting*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333399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strRef>
              <c:f>plotting!$X$22</c:f>
              <c:strCache>
                <c:ptCount val="1"/>
                <c:pt idx="0">
                  <c:v>not costed</c:v>
                </c:pt>
              </c:strCache>
            </c:strRef>
          </c:xVal>
          <c:yVal>
            <c:numRef>
              <c:f>plotting!$W$22</c:f>
              <c:numCache>
                <c:ptCount val="1"/>
                <c:pt idx="0">
                  <c:v>0.8</c:v>
                </c:pt>
              </c:numCache>
            </c:numRef>
          </c:yVal>
          <c:smooth val="0"/>
        </c:ser>
        <c:ser>
          <c:idx val="5"/>
          <c:order val="6"/>
          <c:tx>
            <c:strRef>
              <c:f>plotting!$C$23</c:f>
              <c:strCache>
                <c:ptCount val="1"/>
                <c:pt idx="0">
                  <c:v>Call-in telephone line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sng" baseline="0">
                    <a:solidFill>
                      <a:srgbClr val="666699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plotting!$X$23</c:f>
              <c:numCache>
                <c:ptCount val="1"/>
                <c:pt idx="0">
                  <c:v>#N/A</c:v>
                </c:pt>
              </c:numCache>
            </c:numRef>
          </c:xVal>
          <c:yVal>
            <c:numRef>
              <c:f>plotting!$W$23</c:f>
              <c:numCache>
                <c:ptCount val="1"/>
                <c:pt idx="0">
                  <c:v>0.4421052631578947</c:v>
                </c:pt>
              </c:numCache>
            </c:numRef>
          </c:yVal>
          <c:smooth val="0"/>
        </c:ser>
        <c:ser>
          <c:idx val="6"/>
          <c:order val="7"/>
          <c:tx>
            <c:strRef>
              <c:f>plotting!$C$24</c:f>
              <c:strCache>
                <c:ptCount val="1"/>
                <c:pt idx="0">
                  <c:v>E-mails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8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plotting!$X$24</c:f>
              <c:numCache>
                <c:ptCount val="1"/>
                <c:pt idx="0">
                  <c:v>#N/A</c:v>
                </c:pt>
              </c:numCache>
            </c:numRef>
          </c:xVal>
          <c:yVal>
            <c:numRef>
              <c:f>plotting!$W$24</c:f>
              <c:numCache>
                <c:ptCount val="1"/>
                <c:pt idx="0">
                  <c:v>0.5789473684210527</c:v>
                </c:pt>
              </c:numCache>
            </c:numRef>
          </c:yVal>
          <c:smooth val="0"/>
        </c:ser>
        <c:ser>
          <c:idx val="7"/>
          <c:order val="8"/>
          <c:tx>
            <c:strRef>
              <c:f>plotting!$C$25</c:f>
              <c:strCache>
                <c:ptCount val="1"/>
                <c:pt idx="0">
                  <c:v>GPS receiver messaging*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8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strRef>
              <c:f>plotting!$X$25</c:f>
              <c:strCache>
                <c:ptCount val="1"/>
                <c:pt idx="0">
                  <c:v>unknown</c:v>
                </c:pt>
              </c:strCache>
            </c:strRef>
          </c:xVal>
          <c:yVal>
            <c:numRef>
              <c:f>plotting!$W$25</c:f>
              <c:numCache>
                <c:ptCount val="1"/>
                <c:pt idx="0">
                  <c:v>0.5578947368421052</c:v>
                </c:pt>
              </c:numCache>
            </c:numRef>
          </c:yVal>
          <c:smooth val="0"/>
        </c:ser>
        <c:ser>
          <c:idx val="8"/>
          <c:order val="9"/>
          <c:tx>
            <c:strRef>
              <c:f>plotting!$C$26</c:f>
              <c:strCache>
                <c:ptCount val="1"/>
                <c:pt idx="0">
                  <c:v>Marine radio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plotting!$X$26</c:f>
              <c:numCache>
                <c:ptCount val="1"/>
                <c:pt idx="0">
                  <c:v>#N/A</c:v>
                </c:pt>
              </c:numCache>
            </c:numRef>
          </c:xVal>
          <c:yVal>
            <c:numRef>
              <c:f>plotting!$W$26</c:f>
              <c:numCache>
                <c:ptCount val="1"/>
                <c:pt idx="0">
                  <c:v>0.45263157894736844</c:v>
                </c:pt>
              </c:numCache>
            </c:numRef>
          </c:yVal>
          <c:smooth val="0"/>
        </c:ser>
        <c:ser>
          <c:idx val="9"/>
          <c:order val="10"/>
          <c:tx>
            <c:strRef>
              <c:f>plotting!$C$27</c:f>
              <c:strCache>
                <c:ptCount val="1"/>
                <c:pt idx="0">
                  <c:v>Mobile PA loud speaker (Police / Fire)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plotting!$X$27</c:f>
              <c:numCache>
                <c:ptCount val="1"/>
                <c:pt idx="0">
                  <c:v>12250</c:v>
                </c:pt>
              </c:numCache>
            </c:numRef>
          </c:xVal>
          <c:yVal>
            <c:numRef>
              <c:f>plotting!$W$27</c:f>
              <c:numCache>
                <c:ptCount val="1"/>
                <c:pt idx="0">
                  <c:v>0.5789473684210527</c:v>
                </c:pt>
              </c:numCache>
            </c:numRef>
          </c:yVal>
          <c:smooth val="0"/>
        </c:ser>
        <c:ser>
          <c:idx val="10"/>
          <c:order val="11"/>
          <c:tx>
            <c:strRef>
              <c:f>plotting!$C$28</c:f>
              <c:strCache>
                <c:ptCount val="1"/>
                <c:pt idx="0">
                  <c:v>Mobile-device broadcasting*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9933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plotting!$X$28</c:f>
              <c:numCache>
                <c:ptCount val="1"/>
                <c:pt idx="0">
                  <c:v>11962450</c:v>
                </c:pt>
              </c:numCache>
            </c:numRef>
          </c:xVal>
          <c:yVal>
            <c:numRef>
              <c:f>plotting!$W$28</c:f>
              <c:numCache>
                <c:ptCount val="1"/>
                <c:pt idx="0">
                  <c:v>0.8315789473684211</c:v>
                </c:pt>
              </c:numCache>
            </c:numRef>
          </c:yVal>
          <c:smooth val="0"/>
        </c:ser>
        <c:ser>
          <c:idx val="11"/>
          <c:order val="12"/>
          <c:tx>
            <c:strRef>
              <c:f>plotting!$C$29</c:f>
              <c:strCache>
                <c:ptCount val="1"/>
                <c:pt idx="0">
                  <c:v>Pagers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plotting!$X$29</c:f>
              <c:numCache>
                <c:ptCount val="1"/>
                <c:pt idx="0">
                  <c:v>1858850</c:v>
                </c:pt>
              </c:numCache>
            </c:numRef>
          </c:xVal>
          <c:yVal>
            <c:numRef>
              <c:f>plotting!$W$29</c:f>
              <c:numCache>
                <c:ptCount val="1"/>
                <c:pt idx="0">
                  <c:v>0.631578947368421</c:v>
                </c:pt>
              </c:numCache>
            </c:numRef>
          </c:yVal>
          <c:smooth val="0"/>
        </c:ser>
        <c:ser>
          <c:idx val="12"/>
          <c:order val="13"/>
          <c:tx>
            <c:strRef>
              <c:f>plotting!$C$30</c:f>
              <c:strCache>
                <c:ptCount val="1"/>
                <c:pt idx="0">
                  <c:v>Power mains messaging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808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plotting!$X$30</c:f>
              <c:numCache>
                <c:ptCount val="1"/>
                <c:pt idx="0">
                  <c:v>14002450</c:v>
                </c:pt>
              </c:numCache>
            </c:numRef>
          </c:xVal>
          <c:yVal>
            <c:numRef>
              <c:f>plotting!$W$30</c:f>
              <c:numCache>
                <c:ptCount val="1"/>
                <c:pt idx="0">
                  <c:v>0.6842105263157895</c:v>
                </c:pt>
              </c:numCache>
            </c:numRef>
          </c:yVal>
          <c:smooth val="0"/>
        </c:ser>
        <c:ser>
          <c:idx val="13"/>
          <c:order val="14"/>
          <c:tx>
            <c:strRef>
              <c:f>plotting!$C$31</c:f>
              <c:strCache>
                <c:ptCount val="1"/>
                <c:pt idx="0">
                  <c:v>Radio and Television announcements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plotting!$X$31</c:f>
              <c:numCache>
                <c:ptCount val="1"/>
                <c:pt idx="0">
                  <c:v>12250</c:v>
                </c:pt>
              </c:numCache>
            </c:numRef>
          </c:xVal>
          <c:yVal>
            <c:numRef>
              <c:f>plotting!$W$31</c:f>
              <c:numCache>
                <c:ptCount val="1"/>
                <c:pt idx="0">
                  <c:v>0.8105263157894737</c:v>
                </c:pt>
              </c:numCache>
            </c:numRef>
          </c:yVal>
          <c:smooth val="0"/>
        </c:ser>
        <c:ser>
          <c:idx val="14"/>
          <c:order val="15"/>
          <c:tx>
            <c:strRef>
              <c:f>plotting!$C$32</c:f>
              <c:strCache>
                <c:ptCount val="1"/>
                <c:pt idx="0">
                  <c:v>Route alert (door-to-door)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33996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plotting!$X$32</c:f>
              <c:numCache>
                <c:ptCount val="1"/>
                <c:pt idx="0">
                  <c:v>12250</c:v>
                </c:pt>
              </c:numCache>
            </c:numRef>
          </c:xVal>
          <c:yVal>
            <c:numRef>
              <c:f>plotting!$W$32</c:f>
              <c:numCache>
                <c:ptCount val="1"/>
                <c:pt idx="0">
                  <c:v>0.6526315789473685</c:v>
                </c:pt>
              </c:numCache>
            </c:numRef>
          </c:yVal>
          <c:smooth val="0"/>
        </c:ser>
        <c:ser>
          <c:idx val="15"/>
          <c:order val="16"/>
          <c:tx>
            <c:strRef>
              <c:f>plotting!$C$33</c:f>
              <c:strCache>
                <c:ptCount val="1"/>
                <c:pt idx="0">
                  <c:v>SMS-PP text messaging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plotting!$X$33</c:f>
              <c:numCache>
                <c:ptCount val="1"/>
                <c:pt idx="0">
                  <c:v>1947000</c:v>
                </c:pt>
              </c:numCache>
            </c:numRef>
          </c:xVal>
          <c:yVal>
            <c:numRef>
              <c:f>plotting!$W$33</c:f>
              <c:numCache>
                <c:ptCount val="1"/>
                <c:pt idx="0">
                  <c:v>0.631578947368421</c:v>
                </c:pt>
              </c:numCache>
            </c:numRef>
          </c:yVal>
          <c:smooth val="0"/>
        </c:ser>
        <c:ser>
          <c:idx val="16"/>
          <c:order val="17"/>
          <c:tx>
            <c:strRef>
              <c:f>plotting!$C$34</c:f>
              <c:strCache>
                <c:ptCount val="1"/>
                <c:pt idx="0">
                  <c:v>Telephone auto-dialler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plotting!$X$34</c:f>
              <c:numCache>
                <c:ptCount val="1"/>
                <c:pt idx="0">
                  <c:v>11672500</c:v>
                </c:pt>
              </c:numCache>
            </c:numRef>
          </c:xVal>
          <c:yVal>
            <c:numRef>
              <c:f>plotting!$W$34</c:f>
              <c:numCache>
                <c:ptCount val="1"/>
                <c:pt idx="0">
                  <c:v>0.5263157894736842</c:v>
                </c:pt>
              </c:numCache>
            </c:numRef>
          </c:yVal>
          <c:smooth val="0"/>
        </c:ser>
        <c:ser>
          <c:idx val="17"/>
          <c:order val="18"/>
          <c:tx>
            <c:strRef>
              <c:f>plotting!$C$35</c:f>
              <c:strCache>
                <c:ptCount val="1"/>
                <c:pt idx="0">
                  <c:v>Telephone trees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333399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plotting!$X$35</c:f>
              <c:numCache>
                <c:ptCount val="1"/>
                <c:pt idx="0">
                  <c:v>984899.9999999999</c:v>
                </c:pt>
              </c:numCache>
            </c:numRef>
          </c:xVal>
          <c:yVal>
            <c:numRef>
              <c:f>plotting!$W$35</c:f>
              <c:numCache>
                <c:ptCount val="1"/>
                <c:pt idx="0">
                  <c:v>0.6421052631578947</c:v>
                </c:pt>
              </c:numCache>
            </c:numRef>
          </c:yVal>
          <c:smooth val="0"/>
        </c:ser>
        <c:ser>
          <c:idx val="18"/>
          <c:order val="19"/>
          <c:tx>
            <c:strRef>
              <c:f>plotting!$C$36</c:f>
              <c:strCache>
                <c:ptCount val="1"/>
                <c:pt idx="0">
                  <c:v>Tourist radio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666699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plotting!$X$36</c:f>
              <c:numCache>
                <c:ptCount val="1"/>
                <c:pt idx="0">
                  <c:v>#N/A</c:v>
                </c:pt>
              </c:numCache>
            </c:numRef>
          </c:xVal>
          <c:yVal>
            <c:numRef>
              <c:f>plotting!$W$36</c:f>
              <c:numCache>
                <c:ptCount val="1"/>
                <c:pt idx="0">
                  <c:v>0.3894736842105263</c:v>
                </c:pt>
              </c:numCache>
            </c:numRef>
          </c:yVal>
          <c:smooth val="0"/>
        </c:ser>
        <c:ser>
          <c:idx val="19"/>
          <c:order val="20"/>
          <c:tx>
            <c:strRef>
              <c:f>plotting!$C$37</c:f>
              <c:strCache>
                <c:ptCount val="1"/>
                <c:pt idx="0">
                  <c:v>Websites/WAP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3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ize val="8"/>
              <c:spPr>
                <a:solidFill>
                  <a:srgbClr val="808080"/>
                </a:solidFill>
                <a:ln>
                  <a:solidFill>
                    <a:srgbClr val="808080"/>
                  </a:solidFill>
                </a:ln>
              </c:spPr>
            </c:marke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8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plotting!$X$37</c:f>
              <c:numCache>
                <c:ptCount val="1"/>
                <c:pt idx="0">
                  <c:v>#N/A</c:v>
                </c:pt>
              </c:numCache>
            </c:numRef>
          </c:xVal>
          <c:yVal>
            <c:numRef>
              <c:f>plotting!$W$37</c:f>
              <c:numCache>
                <c:ptCount val="1"/>
                <c:pt idx="0">
                  <c:v>0.5473684210526316</c:v>
                </c:pt>
              </c:numCache>
            </c:numRef>
          </c:yVal>
          <c:smooth val="0"/>
        </c:ser>
        <c:ser>
          <c:idx val="20"/>
          <c:order val="21"/>
          <c:tx>
            <c:strRef>
              <c:f>plotting!$C$38</c:f>
              <c:strCache>
                <c:ptCount val="1"/>
                <c:pt idx="0">
                  <c:v>Website banners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8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plotting!$X$38</c:f>
              <c:numCache>
                <c:ptCount val="1"/>
                <c:pt idx="0">
                  <c:v>#N/A</c:v>
                </c:pt>
              </c:numCache>
            </c:numRef>
          </c:xVal>
          <c:yVal>
            <c:numRef>
              <c:f>plotting!$W$38</c:f>
              <c:numCache>
                <c:ptCount val="1"/>
                <c:pt idx="0">
                  <c:v>0.7052631578947368</c:v>
                </c:pt>
              </c:numCache>
            </c:numRef>
          </c:yVal>
          <c:smooth val="0"/>
        </c:ser>
        <c:ser>
          <c:idx val="31"/>
          <c:order val="22"/>
          <c:tx>
            <c:strRef>
              <c:f>plotting!$C$39</c:f>
              <c:strCache>
                <c:ptCount val="1"/>
                <c:pt idx="0">
                  <c:v>Fixed PA loud-speakers 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8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plotting!$X$39</c:f>
              <c:numCache>
                <c:ptCount val="1"/>
                <c:pt idx="0">
                  <c:v>59944500</c:v>
                </c:pt>
              </c:numCache>
            </c:numRef>
          </c:xVal>
          <c:yVal>
            <c:numRef>
              <c:f>plotting!$W$39</c:f>
              <c:numCache>
                <c:ptCount val="1"/>
                <c:pt idx="0">
                  <c:v>0.6631578947368421</c:v>
                </c:pt>
              </c:numCache>
            </c:numRef>
          </c:yVal>
          <c:smooth val="0"/>
        </c:ser>
        <c:ser>
          <c:idx val="21"/>
          <c:order val="23"/>
          <c:tx>
            <c:strRef>
              <c:f>plotting!$C$40</c:f>
              <c:strCache>
                <c:ptCount val="1"/>
                <c:pt idx="0">
                  <c:v>Mobile PA announcements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sng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plotting!$X$40</c:f>
              <c:numCache>
                <c:ptCount val="1"/>
                <c:pt idx="0">
                  <c:v>30009000</c:v>
                </c:pt>
              </c:numCache>
            </c:numRef>
          </c:xVal>
          <c:yVal>
            <c:numRef>
              <c:f>plotting!$W$40</c:f>
              <c:numCache>
                <c:ptCount val="1"/>
                <c:pt idx="0">
                  <c:v>0.6736842105263158</c:v>
                </c:pt>
              </c:numCache>
            </c:numRef>
          </c:yVal>
          <c:smooth val="0"/>
        </c:ser>
        <c:ser>
          <c:idx val="22"/>
          <c:order val="24"/>
          <c:tx>
            <c:strRef>
              <c:f>plotting!$C$41</c:f>
              <c:strCache>
                <c:ptCount val="1"/>
                <c:pt idx="0">
                  <c:v>Flares, explosives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plotting!$X$41</c:f>
              <c:numCache>
                <c:ptCount val="1"/>
                <c:pt idx="0">
                  <c:v>#N/A</c:v>
                </c:pt>
              </c:numCache>
            </c:numRef>
          </c:xVal>
          <c:yVal>
            <c:numRef>
              <c:f>plotting!$W$41</c:f>
              <c:numCache>
                <c:ptCount val="1"/>
                <c:pt idx="0">
                  <c:v>0.37894736842105264</c:v>
                </c:pt>
              </c:numCache>
            </c:numRef>
          </c:yVal>
          <c:smooth val="0"/>
        </c:ser>
        <c:ser>
          <c:idx val="23"/>
          <c:order val="25"/>
          <c:tx>
            <c:strRef>
              <c:f>plotting!$C$42</c:f>
              <c:strCache>
                <c:ptCount val="1"/>
                <c:pt idx="0">
                  <c:v>Radio Data Systems*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9933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plotting!$X$42</c:f>
              <c:numCache>
                <c:ptCount val="1"/>
                <c:pt idx="0">
                  <c:v>17671500</c:v>
                </c:pt>
              </c:numCache>
            </c:numRef>
          </c:xVal>
          <c:yVal>
            <c:numRef>
              <c:f>plotting!$W$42</c:f>
              <c:numCache>
                <c:ptCount val="1"/>
                <c:pt idx="0">
                  <c:v>0.49473684210526314</c:v>
                </c:pt>
              </c:numCache>
            </c:numRef>
          </c:yVal>
          <c:smooth val="0"/>
        </c:ser>
        <c:ser>
          <c:idx val="24"/>
          <c:order val="26"/>
          <c:tx>
            <c:strRef>
              <c:f>plotting!$C$43</c:f>
              <c:strCache>
                <c:ptCount val="1"/>
                <c:pt idx="0">
                  <c:v>Radio (UHF, VHF or HF)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plotting!$X$43</c:f>
              <c:numCache>
                <c:ptCount val="1"/>
                <c:pt idx="0">
                  <c:v>17671500</c:v>
                </c:pt>
              </c:numCache>
            </c:numRef>
          </c:xVal>
          <c:yVal>
            <c:numRef>
              <c:f>plotting!$W$43</c:f>
              <c:numCache>
                <c:ptCount val="1"/>
                <c:pt idx="0">
                  <c:v>0.5789473684210527</c:v>
                </c:pt>
              </c:numCache>
            </c:numRef>
          </c:yVal>
          <c:smooth val="0"/>
        </c:ser>
        <c:ser>
          <c:idx val="25"/>
          <c:order val="27"/>
          <c:tx>
            <c:strRef>
              <c:f>plotting!$C$44</c:f>
              <c:strCache>
                <c:ptCount val="1"/>
                <c:pt idx="0">
                  <c:v>Sirens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808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plotting!$X$44</c:f>
              <c:numCache>
                <c:ptCount val="1"/>
                <c:pt idx="0">
                  <c:v>39410000</c:v>
                </c:pt>
              </c:numCache>
            </c:numRef>
          </c:xVal>
          <c:yVal>
            <c:numRef>
              <c:f>plotting!$W$44</c:f>
              <c:numCache>
                <c:ptCount val="1"/>
                <c:pt idx="0">
                  <c:v>0.5052631578947369</c:v>
                </c:pt>
              </c:numCache>
            </c:numRef>
          </c:yVal>
          <c:smooth val="0"/>
        </c:ser>
        <c:ser>
          <c:idx val="26"/>
          <c:order val="28"/>
          <c:tx>
            <c:strRef>
              <c:f>plotting!$C$45</c:f>
              <c:strCache>
                <c:ptCount val="1"/>
                <c:pt idx="0">
                  <c:v>Tone-activated alert radio*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sng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plotting!$X$45</c:f>
              <c:numCache>
                <c:ptCount val="1"/>
                <c:pt idx="0">
                  <c:v>35024990</c:v>
                </c:pt>
              </c:numCache>
            </c:numRef>
          </c:xVal>
          <c:yVal>
            <c:numRef>
              <c:f>plotting!$W$45</c:f>
              <c:numCache>
                <c:ptCount val="1"/>
                <c:pt idx="0">
                  <c:v>0.8315789473684211</c:v>
                </c:pt>
              </c:numCache>
            </c:numRef>
          </c:yVal>
          <c:smooth val="0"/>
        </c:ser>
        <c:ser>
          <c:idx val="27"/>
          <c:order val="29"/>
          <c:tx>
            <c:strRef>
              <c:f>density_class!$Q$5</c:f>
              <c:strCache>
                <c:ptCount val="1"/>
                <c:pt idx="0">
                  <c:v>Budget (can afford 1 option to left)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density_class!$O$5:$O$6</c:f>
              <c:numCache>
                <c:ptCount val="2"/>
                <c:pt idx="0">
                  <c:v>6000000</c:v>
                </c:pt>
                <c:pt idx="1">
                  <c:v>6000000</c:v>
                </c:pt>
              </c:numCache>
            </c:numRef>
          </c:xVal>
          <c:yVal>
            <c:numRef>
              <c:f>density_class!$P$5:$P$6</c:f>
              <c:numCach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</c:ser>
        <c:ser>
          <c:idx val="28"/>
          <c:order val="30"/>
          <c:tx>
            <c:strRef>
              <c:f>density_class!$Q$7</c:f>
              <c:strCache>
                <c:ptCount val="1"/>
                <c:pt idx="0">
                  <c:v>1/2 Budget (can afford 2 options to left)</c:v>
                </c:pt>
              </c:strCache>
            </c:strRef>
          </c:tx>
          <c:spPr>
            <a:ln w="12700">
              <a:solidFill>
                <a:srgbClr val="99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density_class!$O$7:$O$8</c:f>
              <c:numCache>
                <c:ptCount val="2"/>
                <c:pt idx="0">
                  <c:v>3000000</c:v>
                </c:pt>
                <c:pt idx="1">
                  <c:v>3000000</c:v>
                </c:pt>
              </c:numCache>
            </c:numRef>
          </c:xVal>
          <c:yVal>
            <c:numRef>
              <c:f>density_class!$P$7:$P$8</c:f>
              <c:numCach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</c:ser>
        <c:ser>
          <c:idx val="29"/>
          <c:order val="31"/>
          <c:tx>
            <c:strRef>
              <c:f>density_class!$Q$9</c:f>
              <c:strCache>
                <c:ptCount val="1"/>
                <c:pt idx="0">
                  <c:v>1/4 Budget (can afford 4 options to left)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density_class!$O$9:$O$10</c:f>
              <c:numCache>
                <c:ptCount val="2"/>
                <c:pt idx="0">
                  <c:v>1500000</c:v>
                </c:pt>
                <c:pt idx="1">
                  <c:v>1500000</c:v>
                </c:pt>
              </c:numCache>
            </c:numRef>
          </c:xVal>
          <c:yVal>
            <c:numRef>
              <c:f>density_class!$P$9:$P$10</c:f>
              <c:numCach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</c:ser>
        <c:axId val="17332423"/>
        <c:axId val="21774080"/>
      </c:scatterChart>
      <c:valAx>
        <c:axId val="17332423"/>
        <c:scaling>
          <c:orientation val="minMax"/>
          <c:min val="0"/>
        </c:scaling>
        <c:axPos val="b"/>
        <c:title>
          <c:tx>
            <c:strRef>
              <c:f>density_class!$F$7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12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774080"/>
        <c:crosses val="autoZero"/>
        <c:crossBetween val="midCat"/>
        <c:dispUnits/>
      </c:valAx>
      <c:valAx>
        <c:axId val="21774080"/>
        <c:scaling>
          <c:orientation val="minMax"/>
          <c:max val="1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Effectiveness score</a:t>
                </a:r>
              </a:p>
            </c:rich>
          </c:tx>
          <c:layout>
            <c:manualLayout>
              <c:xMode val="factor"/>
              <c:yMode val="factor"/>
              <c:x val="0.00025"/>
              <c:y val="-0.0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33242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800" b="1" i="0" u="none" baseline="0">
                <a:solidFill>
                  <a:srgbClr val="339966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4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5"/>
        <c:txPr>
          <a:bodyPr vert="horz" rot="0"/>
          <a:lstStyle/>
          <a:p>
            <a:pPr>
              <a:defRPr lang="en-US" cap="none" sz="800" b="1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6"/>
        <c:txPr>
          <a:bodyPr vert="horz" rot="0"/>
          <a:lstStyle/>
          <a:p>
            <a:pPr>
              <a:defRPr lang="en-US" cap="none" sz="800" b="1" i="0" u="none" baseline="0">
                <a:solidFill>
                  <a:srgbClr val="666699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7"/>
        <c:txPr>
          <a:bodyPr vert="horz" rot="0"/>
          <a:lstStyle/>
          <a:p>
            <a:pPr>
              <a:defRPr lang="en-US" cap="none" sz="800" b="1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8"/>
        <c:txPr>
          <a:bodyPr vert="horz" rot="0"/>
          <a:lstStyle/>
          <a:p>
            <a:pPr>
              <a:defRPr lang="en-US" cap="none" sz="800" b="1" i="0" u="none" baseline="0">
                <a:solidFill>
                  <a:srgbClr val="80008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9"/>
        <c:txPr>
          <a:bodyPr vert="horz" rot="0"/>
          <a:lstStyle/>
          <a:p>
            <a:pPr>
              <a:defRPr lang="en-US" cap="none" sz="800" b="1" i="0" u="none" baseline="0">
                <a:solidFill>
                  <a:srgbClr val="993366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0"/>
        <c:txPr>
          <a:bodyPr vert="horz" rot="0"/>
          <a:lstStyle/>
          <a:p>
            <a:pPr>
              <a:defRPr lang="en-US" cap="none" sz="8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1"/>
        <c:txPr>
          <a:bodyPr vert="horz" rot="0"/>
          <a:lstStyle/>
          <a:p>
            <a:pPr>
              <a:defRPr lang="en-US" cap="none" sz="800" b="1" i="0" u="none" baseline="0">
                <a:solidFill>
                  <a:srgbClr val="9933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2"/>
        <c:txPr>
          <a:bodyPr vert="horz" rot="0"/>
          <a:lstStyle/>
          <a:p>
            <a:pPr>
              <a:defRPr lang="en-US" cap="none" sz="800" b="1" i="0" u="none" baseline="0">
                <a:solidFill>
                  <a:srgbClr val="FF66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3"/>
        <c:txPr>
          <a:bodyPr vert="horz" rot="0"/>
          <a:lstStyle/>
          <a:p>
            <a:pPr>
              <a:defRPr lang="en-US" cap="none" sz="800" b="1" i="0" u="none" baseline="0">
                <a:solidFill>
                  <a:srgbClr val="808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4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5"/>
        <c:txPr>
          <a:bodyPr vert="horz" rot="0"/>
          <a:lstStyle/>
          <a:p>
            <a:pPr>
              <a:defRPr lang="en-US" cap="none" sz="800" b="1" i="0" u="none" baseline="0">
                <a:solidFill>
                  <a:srgbClr val="339966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6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7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8"/>
        <c:txPr>
          <a:bodyPr vert="horz" rot="0"/>
          <a:lstStyle/>
          <a:p>
            <a:pPr>
              <a:defRPr lang="en-US" cap="none" sz="800" b="1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9"/>
        <c:txPr>
          <a:bodyPr vert="horz" rot="0"/>
          <a:lstStyle/>
          <a:p>
            <a:pPr>
              <a:defRPr lang="en-US" cap="none" sz="800" b="1" i="0" u="none" baseline="0">
                <a:solidFill>
                  <a:srgbClr val="666699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0"/>
        <c:txPr>
          <a:bodyPr vert="horz" rot="0"/>
          <a:lstStyle/>
          <a:p>
            <a:pPr>
              <a:defRPr lang="en-US" cap="none" sz="800" b="1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1"/>
        <c:txPr>
          <a:bodyPr vert="horz" rot="0"/>
          <a:lstStyle/>
          <a:p>
            <a:pPr>
              <a:defRPr lang="en-US" cap="none" sz="800" b="1" i="0" u="none" baseline="0">
                <a:solidFill>
                  <a:srgbClr val="80008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3"/>
        <c:txPr>
          <a:bodyPr vert="horz" rot="0"/>
          <a:lstStyle/>
          <a:p>
            <a:pPr>
              <a:defRPr lang="en-US" cap="none" sz="800" b="1" i="0" u="none" baseline="0">
                <a:solidFill>
                  <a:srgbClr val="993366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4"/>
        <c:txPr>
          <a:bodyPr vert="horz" rot="0"/>
          <a:lstStyle/>
          <a:p>
            <a:pPr>
              <a:defRPr lang="en-US" cap="none" sz="8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5"/>
        <c:txPr>
          <a:bodyPr vert="horz" rot="0"/>
          <a:lstStyle/>
          <a:p>
            <a:pPr>
              <a:defRPr lang="en-US" cap="none" sz="800" b="1" i="0" u="none" baseline="0">
                <a:solidFill>
                  <a:srgbClr val="9933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6"/>
        <c:txPr>
          <a:bodyPr vert="horz" rot="0"/>
          <a:lstStyle/>
          <a:p>
            <a:pPr>
              <a:defRPr lang="en-US" cap="none" sz="800" b="1" i="0" u="none" baseline="0">
                <a:solidFill>
                  <a:srgbClr val="FF66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7"/>
        <c:txPr>
          <a:bodyPr vert="horz" rot="0"/>
          <a:lstStyle/>
          <a:p>
            <a:pPr>
              <a:defRPr lang="en-US" cap="none" sz="800" b="1" i="0" u="none" baseline="0">
                <a:solidFill>
                  <a:srgbClr val="808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8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9"/>
        <c:txPr>
          <a:bodyPr vert="horz" rot="0"/>
          <a:lstStyle/>
          <a:p>
            <a:pPr>
              <a:defRPr lang="en-US" cap="none" sz="8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30"/>
        <c:txPr>
          <a:bodyPr vert="horz" rot="0"/>
          <a:lstStyle/>
          <a:p>
            <a:pPr>
              <a:defRPr lang="en-US" cap="none" sz="800" b="1" i="0" u="none" baseline="0">
                <a:solidFill>
                  <a:srgbClr val="9933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31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724"/>
          <c:y val="0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25"/>
          <c:y val="0.01725"/>
          <c:w val="0.7065"/>
          <c:h val="0.91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plotting!$B$17</c:f>
              <c:strCache>
                <c:ptCount val="1"/>
                <c:pt idx="0">
                  <c:v>Natural warnings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2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plotting!$Z$17</c:f>
              <c:numCache>
                <c:ptCount val="1"/>
                <c:pt idx="0">
                  <c:v>7140000</c:v>
                </c:pt>
              </c:numCache>
            </c:numRef>
          </c:xVal>
          <c:yVal>
            <c:numRef>
              <c:f>plotting!$W$17</c:f>
              <c:numCache>
                <c:ptCount val="1"/>
                <c:pt idx="0">
                  <c:v>0.631578947368421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plotting!$B$18</c:f>
              <c:strCache>
                <c:ptCount val="1"/>
                <c:pt idx="0">
                  <c:v>Independent self-maintained networks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33996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plotting!$Z$18</c:f>
              <c:numCache>
                <c:ptCount val="1"/>
                <c:pt idx="0">
                  <c:v>357000</c:v>
                </c:pt>
              </c:numCache>
            </c:numRef>
          </c:xVal>
          <c:yVal>
            <c:numRef>
              <c:f>plotting!$W$18</c:f>
              <c:numCache>
                <c:ptCount val="1"/>
                <c:pt idx="0">
                  <c:v>0.6421052631578947</c:v>
                </c:pt>
              </c:numCache>
            </c:numRef>
          </c:yVal>
          <c:smooth val="0"/>
        </c:ser>
        <c:ser>
          <c:idx val="32"/>
          <c:order val="2"/>
          <c:tx>
            <c:strRef>
              <c:f>plotting!$C$19</c:f>
              <c:strCache>
                <c:ptCount val="1"/>
                <c:pt idx="0">
                  <c:v>Aircraft banners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plotting!$Z$19</c:f>
              <c:numCache>
                <c:ptCount val="1"/>
                <c:pt idx="0">
                  <c:v>#N/A</c:v>
                </c:pt>
              </c:numCache>
            </c:numRef>
          </c:xVal>
          <c:yVal>
            <c:numRef>
              <c:f>plotting!$W$19</c:f>
              <c:numCache>
                <c:ptCount val="1"/>
                <c:pt idx="0">
                  <c:v>0.4105263157894737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plotting!$C$20</c:f>
              <c:strCache>
                <c:ptCount val="1"/>
                <c:pt idx="0">
                  <c:v>Aircraft PA loudspeaker or siren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plotting!$Z$20</c:f>
              <c:numCache>
                <c:ptCount val="1"/>
                <c:pt idx="0">
                  <c:v>1609900</c:v>
                </c:pt>
              </c:numCache>
            </c:numRef>
          </c:xVal>
          <c:yVal>
            <c:numRef>
              <c:f>plotting!$W$20</c:f>
              <c:numCache>
                <c:ptCount val="1"/>
                <c:pt idx="0">
                  <c:v>0.49473684210526314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plotting!$C$21</c:f>
              <c:strCache>
                <c:ptCount val="1"/>
                <c:pt idx="0">
                  <c:v>Billboards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plotting!$Z$21</c:f>
              <c:numCache>
                <c:ptCount val="1"/>
                <c:pt idx="0">
                  <c:v>#N/A</c:v>
                </c:pt>
              </c:numCache>
            </c:numRef>
          </c:xVal>
          <c:yVal>
            <c:numRef>
              <c:f>plotting!$W$21</c:f>
              <c:numCache>
                <c:ptCount val="1"/>
                <c:pt idx="0">
                  <c:v>0.4105263157894737</c:v>
                </c:pt>
              </c:numCache>
            </c:numRef>
          </c:yVal>
          <c:smooth val="0"/>
        </c:ser>
        <c:ser>
          <c:idx val="4"/>
          <c:order val="5"/>
          <c:tx>
            <c:strRef>
              <c:f>plotting!$C$22</c:f>
              <c:strCache>
                <c:ptCount val="1"/>
                <c:pt idx="0">
                  <c:v>Break in broadcasting*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333399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strRef>
              <c:f>plotting!$Z$22</c:f>
              <c:strCache>
                <c:ptCount val="1"/>
                <c:pt idx="0">
                  <c:v>not costed</c:v>
                </c:pt>
              </c:strCache>
            </c:strRef>
          </c:xVal>
          <c:yVal>
            <c:numRef>
              <c:f>plotting!$W$22</c:f>
              <c:numCache>
                <c:ptCount val="1"/>
                <c:pt idx="0">
                  <c:v>0.8</c:v>
                </c:pt>
              </c:numCache>
            </c:numRef>
          </c:yVal>
          <c:smooth val="0"/>
        </c:ser>
        <c:ser>
          <c:idx val="5"/>
          <c:order val="6"/>
          <c:tx>
            <c:strRef>
              <c:f>plotting!$C$23</c:f>
              <c:strCache>
                <c:ptCount val="1"/>
                <c:pt idx="0">
                  <c:v>Call-in telephone line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sng" baseline="0">
                    <a:solidFill>
                      <a:srgbClr val="666699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plotting!$Z$23</c:f>
              <c:numCache>
                <c:ptCount val="1"/>
                <c:pt idx="0">
                  <c:v>#N/A</c:v>
                </c:pt>
              </c:numCache>
            </c:numRef>
          </c:xVal>
          <c:yVal>
            <c:numRef>
              <c:f>plotting!$W$23</c:f>
              <c:numCache>
                <c:ptCount val="1"/>
                <c:pt idx="0">
                  <c:v>0.4421052631578947</c:v>
                </c:pt>
              </c:numCache>
            </c:numRef>
          </c:yVal>
          <c:smooth val="0"/>
        </c:ser>
        <c:ser>
          <c:idx val="6"/>
          <c:order val="7"/>
          <c:tx>
            <c:strRef>
              <c:f>plotting!$C$24</c:f>
              <c:strCache>
                <c:ptCount val="1"/>
                <c:pt idx="0">
                  <c:v>E-mails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8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plotting!$Z$24</c:f>
              <c:numCache>
                <c:ptCount val="1"/>
                <c:pt idx="0">
                  <c:v>#N/A</c:v>
                </c:pt>
              </c:numCache>
            </c:numRef>
          </c:xVal>
          <c:yVal>
            <c:numRef>
              <c:f>plotting!$W$24</c:f>
              <c:numCache>
                <c:ptCount val="1"/>
                <c:pt idx="0">
                  <c:v>0.5789473684210527</c:v>
                </c:pt>
              </c:numCache>
            </c:numRef>
          </c:yVal>
          <c:smooth val="0"/>
        </c:ser>
        <c:ser>
          <c:idx val="7"/>
          <c:order val="8"/>
          <c:tx>
            <c:strRef>
              <c:f>plotting!$C$25</c:f>
              <c:strCache>
                <c:ptCount val="1"/>
                <c:pt idx="0">
                  <c:v>GPS receiver messaging*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8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strRef>
              <c:f>plotting!$Z$25</c:f>
              <c:strCache>
                <c:ptCount val="1"/>
                <c:pt idx="0">
                  <c:v>unknown</c:v>
                </c:pt>
              </c:strCache>
            </c:strRef>
          </c:xVal>
          <c:yVal>
            <c:numRef>
              <c:f>plotting!$W$25</c:f>
              <c:numCache>
                <c:ptCount val="1"/>
                <c:pt idx="0">
                  <c:v>0.5578947368421052</c:v>
                </c:pt>
              </c:numCache>
            </c:numRef>
          </c:yVal>
          <c:smooth val="0"/>
        </c:ser>
        <c:ser>
          <c:idx val="8"/>
          <c:order val="9"/>
          <c:tx>
            <c:strRef>
              <c:f>plotting!$C$26</c:f>
              <c:strCache>
                <c:ptCount val="1"/>
                <c:pt idx="0">
                  <c:v>Marine radio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plotting!$Z$26</c:f>
              <c:numCache>
                <c:ptCount val="1"/>
                <c:pt idx="0">
                  <c:v>#N/A</c:v>
                </c:pt>
              </c:numCache>
            </c:numRef>
          </c:xVal>
          <c:yVal>
            <c:numRef>
              <c:f>plotting!$W$26</c:f>
              <c:numCache>
                <c:ptCount val="1"/>
                <c:pt idx="0">
                  <c:v>0.45263157894736844</c:v>
                </c:pt>
              </c:numCache>
            </c:numRef>
          </c:yVal>
          <c:smooth val="0"/>
        </c:ser>
        <c:ser>
          <c:idx val="9"/>
          <c:order val="10"/>
          <c:tx>
            <c:strRef>
              <c:f>plotting!$C$27</c:f>
              <c:strCache>
                <c:ptCount val="1"/>
                <c:pt idx="0">
                  <c:v>Mobile PA loud speaker (Police / Fire)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plotting!$Z$27</c:f>
              <c:numCache>
                <c:ptCount val="1"/>
                <c:pt idx="0">
                  <c:v>59500.00000000001</c:v>
                </c:pt>
              </c:numCache>
            </c:numRef>
          </c:xVal>
          <c:yVal>
            <c:numRef>
              <c:f>plotting!$W$27</c:f>
              <c:numCache>
                <c:ptCount val="1"/>
                <c:pt idx="0">
                  <c:v>0.5789473684210527</c:v>
                </c:pt>
              </c:numCache>
            </c:numRef>
          </c:yVal>
          <c:smooth val="0"/>
        </c:ser>
        <c:ser>
          <c:idx val="10"/>
          <c:order val="11"/>
          <c:tx>
            <c:strRef>
              <c:f>plotting!$C$28</c:f>
              <c:strCache>
                <c:ptCount val="1"/>
                <c:pt idx="0">
                  <c:v>Mobile-device broadcasting*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9933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plotting!$Z$28</c:f>
              <c:numCache>
                <c:ptCount val="1"/>
                <c:pt idx="0">
                  <c:v>19531900</c:v>
                </c:pt>
              </c:numCache>
            </c:numRef>
          </c:xVal>
          <c:yVal>
            <c:numRef>
              <c:f>plotting!$W$28</c:f>
              <c:numCache>
                <c:ptCount val="1"/>
                <c:pt idx="0">
                  <c:v>0.8315789473684211</c:v>
                </c:pt>
              </c:numCache>
            </c:numRef>
          </c:yVal>
          <c:smooth val="0"/>
        </c:ser>
        <c:ser>
          <c:idx val="11"/>
          <c:order val="12"/>
          <c:tx>
            <c:strRef>
              <c:f>plotting!$C$29</c:f>
              <c:strCache>
                <c:ptCount val="1"/>
                <c:pt idx="0">
                  <c:v>Pagers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plotting!$Z$29</c:f>
              <c:numCache>
                <c:ptCount val="1"/>
                <c:pt idx="0">
                  <c:v>9028700</c:v>
                </c:pt>
              </c:numCache>
            </c:numRef>
          </c:xVal>
          <c:yVal>
            <c:numRef>
              <c:f>plotting!$W$29</c:f>
              <c:numCache>
                <c:ptCount val="1"/>
                <c:pt idx="0">
                  <c:v>0.631578947368421</c:v>
                </c:pt>
              </c:numCache>
            </c:numRef>
          </c:yVal>
          <c:smooth val="0"/>
        </c:ser>
        <c:ser>
          <c:idx val="12"/>
          <c:order val="13"/>
          <c:tx>
            <c:strRef>
              <c:f>plotting!$C$30</c:f>
              <c:strCache>
                <c:ptCount val="1"/>
                <c:pt idx="0">
                  <c:v>Power mains messaging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808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plotting!$Z$30</c:f>
              <c:numCache>
                <c:ptCount val="1"/>
                <c:pt idx="0">
                  <c:v>68011900</c:v>
                </c:pt>
              </c:numCache>
            </c:numRef>
          </c:xVal>
          <c:yVal>
            <c:numRef>
              <c:f>plotting!$W$30</c:f>
              <c:numCache>
                <c:ptCount val="1"/>
                <c:pt idx="0">
                  <c:v>0.6842105263157895</c:v>
                </c:pt>
              </c:numCache>
            </c:numRef>
          </c:yVal>
          <c:smooth val="0"/>
        </c:ser>
        <c:ser>
          <c:idx val="13"/>
          <c:order val="14"/>
          <c:tx>
            <c:strRef>
              <c:f>plotting!$C$31</c:f>
              <c:strCache>
                <c:ptCount val="1"/>
                <c:pt idx="0">
                  <c:v>Radio and Television announcements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plotting!$Z$31</c:f>
              <c:numCache>
                <c:ptCount val="1"/>
                <c:pt idx="0">
                  <c:v>59500.00000000001</c:v>
                </c:pt>
              </c:numCache>
            </c:numRef>
          </c:xVal>
          <c:yVal>
            <c:numRef>
              <c:f>plotting!$W$31</c:f>
              <c:numCache>
                <c:ptCount val="1"/>
                <c:pt idx="0">
                  <c:v>0.8105263157894737</c:v>
                </c:pt>
              </c:numCache>
            </c:numRef>
          </c:yVal>
          <c:smooth val="0"/>
        </c:ser>
        <c:ser>
          <c:idx val="14"/>
          <c:order val="15"/>
          <c:tx>
            <c:strRef>
              <c:f>plotting!$C$32</c:f>
              <c:strCache>
                <c:ptCount val="1"/>
                <c:pt idx="0">
                  <c:v>Route alert (door-to-door)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33996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plotting!$Z$32</c:f>
              <c:numCache>
                <c:ptCount val="1"/>
                <c:pt idx="0">
                  <c:v>59500.00000000001</c:v>
                </c:pt>
              </c:numCache>
            </c:numRef>
          </c:xVal>
          <c:yVal>
            <c:numRef>
              <c:f>plotting!$W$32</c:f>
              <c:numCache>
                <c:ptCount val="1"/>
                <c:pt idx="0">
                  <c:v>0.6526315789473685</c:v>
                </c:pt>
              </c:numCache>
            </c:numRef>
          </c:yVal>
          <c:smooth val="0"/>
        </c:ser>
        <c:ser>
          <c:idx val="15"/>
          <c:order val="16"/>
          <c:tx>
            <c:strRef>
              <c:f>plotting!$C$33</c:f>
              <c:strCache>
                <c:ptCount val="1"/>
                <c:pt idx="0">
                  <c:v>SMS-PP text messaging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plotting!$Z$33</c:f>
              <c:numCache>
                <c:ptCount val="1"/>
                <c:pt idx="0">
                  <c:v>2514000</c:v>
                </c:pt>
              </c:numCache>
            </c:numRef>
          </c:xVal>
          <c:yVal>
            <c:numRef>
              <c:f>plotting!$W$33</c:f>
              <c:numCache>
                <c:ptCount val="1"/>
                <c:pt idx="0">
                  <c:v>0.631578947368421</c:v>
                </c:pt>
              </c:numCache>
            </c:numRef>
          </c:yVal>
          <c:smooth val="0"/>
        </c:ser>
        <c:ser>
          <c:idx val="16"/>
          <c:order val="17"/>
          <c:tx>
            <c:strRef>
              <c:f>plotting!$C$34</c:f>
              <c:strCache>
                <c:ptCount val="1"/>
                <c:pt idx="0">
                  <c:v>Telephone auto-dialler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plotting!$Z$34</c:f>
              <c:numCache>
                <c:ptCount val="1"/>
                <c:pt idx="0">
                  <c:v>56695000</c:v>
                </c:pt>
              </c:numCache>
            </c:numRef>
          </c:xVal>
          <c:yVal>
            <c:numRef>
              <c:f>plotting!$W$34</c:f>
              <c:numCache>
                <c:ptCount val="1"/>
                <c:pt idx="0">
                  <c:v>0.5263157894736842</c:v>
                </c:pt>
              </c:numCache>
            </c:numRef>
          </c:yVal>
          <c:smooth val="0"/>
        </c:ser>
        <c:ser>
          <c:idx val="17"/>
          <c:order val="18"/>
          <c:tx>
            <c:strRef>
              <c:f>plotting!$C$35</c:f>
              <c:strCache>
                <c:ptCount val="1"/>
                <c:pt idx="0">
                  <c:v>Telephone trees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333399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plotting!$Z$35</c:f>
              <c:numCache>
                <c:ptCount val="1"/>
                <c:pt idx="0">
                  <c:v>4783800</c:v>
                </c:pt>
              </c:numCache>
            </c:numRef>
          </c:xVal>
          <c:yVal>
            <c:numRef>
              <c:f>plotting!$W$35</c:f>
              <c:numCache>
                <c:ptCount val="1"/>
                <c:pt idx="0">
                  <c:v>0.6421052631578947</c:v>
                </c:pt>
              </c:numCache>
            </c:numRef>
          </c:yVal>
          <c:smooth val="0"/>
        </c:ser>
        <c:ser>
          <c:idx val="18"/>
          <c:order val="19"/>
          <c:tx>
            <c:strRef>
              <c:f>plotting!$C$36</c:f>
              <c:strCache>
                <c:ptCount val="1"/>
                <c:pt idx="0">
                  <c:v>Tourist radio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666699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plotting!$Z$36</c:f>
              <c:numCache>
                <c:ptCount val="1"/>
                <c:pt idx="0">
                  <c:v>#N/A</c:v>
                </c:pt>
              </c:numCache>
            </c:numRef>
          </c:xVal>
          <c:yVal>
            <c:numRef>
              <c:f>plotting!$W$36</c:f>
              <c:numCache>
                <c:ptCount val="1"/>
                <c:pt idx="0">
                  <c:v>0.3894736842105263</c:v>
                </c:pt>
              </c:numCache>
            </c:numRef>
          </c:yVal>
          <c:smooth val="0"/>
        </c:ser>
        <c:ser>
          <c:idx val="19"/>
          <c:order val="20"/>
          <c:tx>
            <c:strRef>
              <c:f>plotting!$C$37</c:f>
              <c:strCache>
                <c:ptCount val="1"/>
                <c:pt idx="0">
                  <c:v>Websites/WAP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3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ize val="8"/>
              <c:spPr>
                <a:solidFill>
                  <a:srgbClr val="808080"/>
                </a:solidFill>
                <a:ln>
                  <a:solidFill>
                    <a:srgbClr val="808080"/>
                  </a:solidFill>
                </a:ln>
              </c:spPr>
            </c:marke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8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plotting!$Z$37</c:f>
              <c:numCache>
                <c:ptCount val="1"/>
                <c:pt idx="0">
                  <c:v>#N/A</c:v>
                </c:pt>
              </c:numCache>
            </c:numRef>
          </c:xVal>
          <c:yVal>
            <c:numRef>
              <c:f>plotting!$W$37</c:f>
              <c:numCache>
                <c:ptCount val="1"/>
                <c:pt idx="0">
                  <c:v>0.5473684210526316</c:v>
                </c:pt>
              </c:numCache>
            </c:numRef>
          </c:yVal>
          <c:smooth val="0"/>
        </c:ser>
        <c:ser>
          <c:idx val="20"/>
          <c:order val="21"/>
          <c:tx>
            <c:strRef>
              <c:f>plotting!$C$38</c:f>
              <c:strCache>
                <c:ptCount val="1"/>
                <c:pt idx="0">
                  <c:v>Website banners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8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plotting!$Z$38</c:f>
              <c:numCache>
                <c:ptCount val="1"/>
                <c:pt idx="0">
                  <c:v>#N/A</c:v>
                </c:pt>
              </c:numCache>
            </c:numRef>
          </c:xVal>
          <c:yVal>
            <c:numRef>
              <c:f>plotting!$W$38</c:f>
              <c:numCache>
                <c:ptCount val="1"/>
                <c:pt idx="0">
                  <c:v>0.7052631578947368</c:v>
                </c:pt>
              </c:numCache>
            </c:numRef>
          </c:yVal>
          <c:smooth val="0"/>
        </c:ser>
        <c:ser>
          <c:idx val="31"/>
          <c:order val="22"/>
          <c:tx>
            <c:strRef>
              <c:f>plotting!$C$39</c:f>
              <c:strCache>
                <c:ptCount val="1"/>
                <c:pt idx="0">
                  <c:v>Fixed PA loud-speakers 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plotting!$Z$39</c:f>
              <c:numCache>
                <c:ptCount val="1"/>
                <c:pt idx="0">
                  <c:v>72879000</c:v>
                </c:pt>
              </c:numCache>
            </c:numRef>
          </c:xVal>
          <c:yVal>
            <c:numRef>
              <c:f>plotting!$W$39</c:f>
              <c:numCache>
                <c:ptCount val="1"/>
                <c:pt idx="0">
                  <c:v>0.6631578947368421</c:v>
                </c:pt>
              </c:numCache>
            </c:numRef>
          </c:yVal>
          <c:smooth val="0"/>
        </c:ser>
        <c:ser>
          <c:idx val="21"/>
          <c:order val="23"/>
          <c:tx>
            <c:strRef>
              <c:f>plotting!$C$40</c:f>
              <c:strCache>
                <c:ptCount val="1"/>
                <c:pt idx="0">
                  <c:v>Mobile PA announcements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sng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plotting!$Z$40</c:f>
              <c:numCache>
                <c:ptCount val="1"/>
                <c:pt idx="0">
                  <c:v>36618000</c:v>
                </c:pt>
              </c:numCache>
            </c:numRef>
          </c:xVal>
          <c:yVal>
            <c:numRef>
              <c:f>plotting!$W$40</c:f>
              <c:numCache>
                <c:ptCount val="1"/>
                <c:pt idx="0">
                  <c:v>0.6736842105263158</c:v>
                </c:pt>
              </c:numCache>
            </c:numRef>
          </c:yVal>
          <c:smooth val="0"/>
        </c:ser>
        <c:ser>
          <c:idx val="22"/>
          <c:order val="24"/>
          <c:tx>
            <c:strRef>
              <c:f>plotting!$C$41</c:f>
              <c:strCache>
                <c:ptCount val="1"/>
                <c:pt idx="0">
                  <c:v>Flares, explosives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plotting!$Z$41</c:f>
              <c:numCache>
                <c:ptCount val="1"/>
                <c:pt idx="0">
                  <c:v>#N/A</c:v>
                </c:pt>
              </c:numCache>
            </c:numRef>
          </c:xVal>
          <c:yVal>
            <c:numRef>
              <c:f>plotting!$W$41</c:f>
              <c:numCache>
                <c:ptCount val="1"/>
                <c:pt idx="0">
                  <c:v>0.37894736842105264</c:v>
                </c:pt>
              </c:numCache>
            </c:numRef>
          </c:yVal>
          <c:smooth val="0"/>
        </c:ser>
        <c:ser>
          <c:idx val="23"/>
          <c:order val="25"/>
          <c:tx>
            <c:strRef>
              <c:f>plotting!$C$42</c:f>
              <c:strCache>
                <c:ptCount val="1"/>
                <c:pt idx="0">
                  <c:v>Radio Data Systems*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9933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plotting!$Z$42</c:f>
              <c:numCache>
                <c:ptCount val="1"/>
                <c:pt idx="0">
                  <c:v>85833000</c:v>
                </c:pt>
              </c:numCache>
            </c:numRef>
          </c:xVal>
          <c:yVal>
            <c:numRef>
              <c:f>plotting!$W$42</c:f>
              <c:numCache>
                <c:ptCount val="1"/>
                <c:pt idx="0">
                  <c:v>0.49473684210526314</c:v>
                </c:pt>
              </c:numCache>
            </c:numRef>
          </c:yVal>
          <c:smooth val="0"/>
        </c:ser>
        <c:ser>
          <c:idx val="24"/>
          <c:order val="26"/>
          <c:tx>
            <c:strRef>
              <c:f>plotting!$C$43</c:f>
              <c:strCache>
                <c:ptCount val="1"/>
                <c:pt idx="0">
                  <c:v>Radio (UHF, VHF or HF)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plotting!$Z$43</c:f>
              <c:numCache>
                <c:ptCount val="1"/>
                <c:pt idx="0">
                  <c:v>85833000</c:v>
                </c:pt>
              </c:numCache>
            </c:numRef>
          </c:xVal>
          <c:yVal>
            <c:numRef>
              <c:f>plotting!$W$43</c:f>
              <c:numCache>
                <c:ptCount val="1"/>
                <c:pt idx="0">
                  <c:v>0.5789473684210527</c:v>
                </c:pt>
              </c:numCache>
            </c:numRef>
          </c:yVal>
          <c:smooth val="0"/>
        </c:ser>
        <c:ser>
          <c:idx val="25"/>
          <c:order val="27"/>
          <c:tx>
            <c:strRef>
              <c:f>plotting!$C$44</c:f>
              <c:strCache>
                <c:ptCount val="1"/>
                <c:pt idx="0">
                  <c:v>Sirens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808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plotting!$Z$44</c:f>
              <c:numCache>
                <c:ptCount val="1"/>
                <c:pt idx="0">
                  <c:v>51340000</c:v>
                </c:pt>
              </c:numCache>
            </c:numRef>
          </c:xVal>
          <c:yVal>
            <c:numRef>
              <c:f>plotting!$W$44</c:f>
              <c:numCache>
                <c:ptCount val="1"/>
                <c:pt idx="0">
                  <c:v>0.5052631578947369</c:v>
                </c:pt>
              </c:numCache>
            </c:numRef>
          </c:yVal>
          <c:smooth val="0"/>
        </c:ser>
        <c:ser>
          <c:idx val="26"/>
          <c:order val="28"/>
          <c:tx>
            <c:strRef>
              <c:f>plotting!$C$45</c:f>
              <c:strCache>
                <c:ptCount val="1"/>
                <c:pt idx="0">
                  <c:v>Tone-activated alert radio*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sng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plotting!$Z$45</c:f>
              <c:numCache>
                <c:ptCount val="1"/>
                <c:pt idx="0">
                  <c:v>170121380</c:v>
                </c:pt>
              </c:numCache>
            </c:numRef>
          </c:xVal>
          <c:yVal>
            <c:numRef>
              <c:f>plotting!$W$45</c:f>
              <c:numCache>
                <c:ptCount val="1"/>
                <c:pt idx="0">
                  <c:v>0.8315789473684211</c:v>
                </c:pt>
              </c:numCache>
            </c:numRef>
          </c:yVal>
          <c:smooth val="0"/>
        </c:ser>
        <c:ser>
          <c:idx val="28"/>
          <c:order val="29"/>
          <c:tx>
            <c:strRef>
              <c:f>density_class!$Q$5</c:f>
              <c:strCache>
                <c:ptCount val="1"/>
                <c:pt idx="0">
                  <c:v>Budget (can afford 1 option to left)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density_class!$O$5:$O$6</c:f>
              <c:numCache>
                <c:ptCount val="2"/>
                <c:pt idx="0">
                  <c:v>6000000</c:v>
                </c:pt>
                <c:pt idx="1">
                  <c:v>6000000</c:v>
                </c:pt>
              </c:numCache>
            </c:numRef>
          </c:xVal>
          <c:yVal>
            <c:numRef>
              <c:f>density_class!$P$5:$P$6</c:f>
              <c:numCach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</c:ser>
        <c:ser>
          <c:idx val="29"/>
          <c:order val="30"/>
          <c:tx>
            <c:strRef>
              <c:f>density_class!$Q$7</c:f>
              <c:strCache>
                <c:ptCount val="1"/>
                <c:pt idx="0">
                  <c:v>1/2 Budget (can afford 2 options to left)</c:v>
                </c:pt>
              </c:strCache>
            </c:strRef>
          </c:tx>
          <c:spPr>
            <a:ln w="12700">
              <a:solidFill>
                <a:srgbClr val="99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density_class!$O$7:$O$8</c:f>
              <c:numCache>
                <c:ptCount val="2"/>
                <c:pt idx="0">
                  <c:v>3000000</c:v>
                </c:pt>
                <c:pt idx="1">
                  <c:v>3000000</c:v>
                </c:pt>
              </c:numCache>
            </c:numRef>
          </c:xVal>
          <c:yVal>
            <c:numRef>
              <c:f>density_class!$P$7:$P$8</c:f>
              <c:numCach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</c:ser>
        <c:ser>
          <c:idx val="30"/>
          <c:order val="31"/>
          <c:tx>
            <c:strRef>
              <c:f>density_class!$Q$9</c:f>
              <c:strCache>
                <c:ptCount val="1"/>
                <c:pt idx="0">
                  <c:v>1/4 Budget (can afford 4 options to left)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density_class!$O$9:$O$10</c:f>
              <c:numCache>
                <c:ptCount val="2"/>
                <c:pt idx="0">
                  <c:v>1500000</c:v>
                </c:pt>
                <c:pt idx="1">
                  <c:v>1500000</c:v>
                </c:pt>
              </c:numCache>
            </c:numRef>
          </c:xVal>
          <c:yVal>
            <c:numRef>
              <c:f>density_class!$P$9:$P$10</c:f>
              <c:numCach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</c:ser>
        <c:axId val="61748993"/>
        <c:axId val="18870026"/>
      </c:scatterChart>
      <c:valAx>
        <c:axId val="61748993"/>
        <c:scaling>
          <c:orientation val="minMax"/>
          <c:min val="0"/>
        </c:scaling>
        <c:axPos val="b"/>
        <c:title>
          <c:tx>
            <c:strRef>
              <c:f>density_class!$F$9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12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870026"/>
        <c:crosses val="autoZero"/>
        <c:crossBetween val="midCat"/>
        <c:dispUnits/>
      </c:valAx>
      <c:valAx>
        <c:axId val="18870026"/>
        <c:scaling>
          <c:orientation val="minMax"/>
          <c:max val="1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Effectiveness score</a:t>
                </a:r>
              </a:p>
            </c:rich>
          </c:tx>
          <c:layout>
            <c:manualLayout>
              <c:xMode val="factor"/>
              <c:yMode val="factor"/>
              <c:x val="0.00025"/>
              <c:y val="-0.0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74899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800" b="1" i="0" u="none" baseline="0">
                <a:solidFill>
                  <a:srgbClr val="339966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4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5"/>
        <c:txPr>
          <a:bodyPr vert="horz" rot="0"/>
          <a:lstStyle/>
          <a:p>
            <a:pPr>
              <a:defRPr lang="en-US" cap="none" sz="800" b="1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6"/>
        <c:txPr>
          <a:bodyPr vert="horz" rot="0"/>
          <a:lstStyle/>
          <a:p>
            <a:pPr>
              <a:defRPr lang="en-US" cap="none" sz="800" b="1" i="0" u="none" baseline="0">
                <a:solidFill>
                  <a:srgbClr val="666699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7"/>
        <c:txPr>
          <a:bodyPr vert="horz" rot="0"/>
          <a:lstStyle/>
          <a:p>
            <a:pPr>
              <a:defRPr lang="en-US" cap="none" sz="800" b="1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8"/>
        <c:txPr>
          <a:bodyPr vert="horz" rot="0"/>
          <a:lstStyle/>
          <a:p>
            <a:pPr>
              <a:defRPr lang="en-US" cap="none" sz="800" b="1" i="0" u="none" baseline="0">
                <a:solidFill>
                  <a:srgbClr val="80008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9"/>
        <c:txPr>
          <a:bodyPr vert="horz" rot="0"/>
          <a:lstStyle/>
          <a:p>
            <a:pPr>
              <a:defRPr lang="en-US" cap="none" sz="800" b="1" i="0" u="none" baseline="0">
                <a:solidFill>
                  <a:srgbClr val="993366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0"/>
        <c:txPr>
          <a:bodyPr vert="horz" rot="0"/>
          <a:lstStyle/>
          <a:p>
            <a:pPr>
              <a:defRPr lang="en-US" cap="none" sz="8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1"/>
        <c:txPr>
          <a:bodyPr vert="horz" rot="0"/>
          <a:lstStyle/>
          <a:p>
            <a:pPr>
              <a:defRPr lang="en-US" cap="none" sz="800" b="1" i="0" u="none" baseline="0">
                <a:solidFill>
                  <a:srgbClr val="9933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2"/>
        <c:txPr>
          <a:bodyPr vert="horz" rot="0"/>
          <a:lstStyle/>
          <a:p>
            <a:pPr>
              <a:defRPr lang="en-US" cap="none" sz="800" b="1" i="0" u="none" baseline="0">
                <a:solidFill>
                  <a:srgbClr val="FF66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3"/>
        <c:txPr>
          <a:bodyPr vert="horz" rot="0"/>
          <a:lstStyle/>
          <a:p>
            <a:pPr>
              <a:defRPr lang="en-US" cap="none" sz="800" b="1" i="0" u="none" baseline="0">
                <a:solidFill>
                  <a:srgbClr val="808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4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5"/>
        <c:txPr>
          <a:bodyPr vert="horz" rot="0"/>
          <a:lstStyle/>
          <a:p>
            <a:pPr>
              <a:defRPr lang="en-US" cap="none" sz="800" b="1" i="0" u="none" baseline="0">
                <a:solidFill>
                  <a:srgbClr val="339966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6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7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8"/>
        <c:txPr>
          <a:bodyPr vert="horz" rot="0"/>
          <a:lstStyle/>
          <a:p>
            <a:pPr>
              <a:defRPr lang="en-US" cap="none" sz="800" b="1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9"/>
        <c:txPr>
          <a:bodyPr vert="horz" rot="0"/>
          <a:lstStyle/>
          <a:p>
            <a:pPr>
              <a:defRPr lang="en-US" cap="none" sz="800" b="1" i="0" u="none" baseline="0">
                <a:solidFill>
                  <a:srgbClr val="666699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0"/>
        <c:txPr>
          <a:bodyPr vert="horz" rot="0"/>
          <a:lstStyle/>
          <a:p>
            <a:pPr>
              <a:defRPr lang="en-US" cap="none" sz="800" b="1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1"/>
        <c:txPr>
          <a:bodyPr vert="horz" rot="0"/>
          <a:lstStyle/>
          <a:p>
            <a:pPr>
              <a:defRPr lang="en-US" cap="none" sz="800" b="1" i="0" u="none" baseline="0">
                <a:solidFill>
                  <a:srgbClr val="80008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3"/>
        <c:txPr>
          <a:bodyPr vert="horz" rot="0"/>
          <a:lstStyle/>
          <a:p>
            <a:pPr>
              <a:defRPr lang="en-US" cap="none" sz="800" b="1" i="0" u="none" baseline="0">
                <a:solidFill>
                  <a:srgbClr val="993366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4"/>
        <c:txPr>
          <a:bodyPr vert="horz" rot="0"/>
          <a:lstStyle/>
          <a:p>
            <a:pPr>
              <a:defRPr lang="en-US" cap="none" sz="8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5"/>
        <c:txPr>
          <a:bodyPr vert="horz" rot="0"/>
          <a:lstStyle/>
          <a:p>
            <a:pPr>
              <a:defRPr lang="en-US" cap="none" sz="800" b="1" i="0" u="none" baseline="0">
                <a:solidFill>
                  <a:srgbClr val="9933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6"/>
        <c:txPr>
          <a:bodyPr vert="horz" rot="0"/>
          <a:lstStyle/>
          <a:p>
            <a:pPr>
              <a:defRPr lang="en-US" cap="none" sz="800" b="1" i="0" u="none" baseline="0">
                <a:solidFill>
                  <a:srgbClr val="FF66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7"/>
        <c:txPr>
          <a:bodyPr vert="horz" rot="0"/>
          <a:lstStyle/>
          <a:p>
            <a:pPr>
              <a:defRPr lang="en-US" cap="none" sz="800" b="1" i="0" u="none" baseline="0">
                <a:solidFill>
                  <a:srgbClr val="808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8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9"/>
        <c:txPr>
          <a:bodyPr vert="horz" rot="0"/>
          <a:lstStyle/>
          <a:p>
            <a:pPr>
              <a:defRPr lang="en-US" cap="none" sz="8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30"/>
        <c:txPr>
          <a:bodyPr vert="horz" rot="0"/>
          <a:lstStyle/>
          <a:p>
            <a:pPr>
              <a:defRPr lang="en-US" cap="none" sz="800" b="1" i="0" u="none" baseline="0">
                <a:solidFill>
                  <a:srgbClr val="9933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31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72025"/>
          <c:y val="0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25"/>
          <c:y val="0.019"/>
          <c:w val="0.70675"/>
          <c:h val="0.912"/>
        </c:manualLayout>
      </c:layout>
      <c:scatterChart>
        <c:scatterStyle val="lineMarker"/>
        <c:varyColors val="0"/>
        <c:ser>
          <c:idx val="0"/>
          <c:order val="0"/>
          <c:tx>
            <c:strRef>
              <c:f>plotting!$B$17</c:f>
              <c:strCache>
                <c:ptCount val="1"/>
                <c:pt idx="0">
                  <c:v>Natural warnings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2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plotting!$Y$17</c:f>
              <c:numCache>
                <c:ptCount val="1"/>
                <c:pt idx="0">
                  <c:v>1470000</c:v>
                </c:pt>
              </c:numCache>
            </c:numRef>
          </c:xVal>
          <c:yVal>
            <c:numRef>
              <c:f>plotting!$W$17</c:f>
              <c:numCache>
                <c:ptCount val="1"/>
                <c:pt idx="0">
                  <c:v>0.631578947368421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plotting!$B$18</c:f>
              <c:strCache>
                <c:ptCount val="1"/>
                <c:pt idx="0">
                  <c:v>Independent self-maintained networks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33996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plotting!$Y$18</c:f>
              <c:numCache>
                <c:ptCount val="1"/>
                <c:pt idx="0">
                  <c:v>73500</c:v>
                </c:pt>
              </c:numCache>
            </c:numRef>
          </c:xVal>
          <c:yVal>
            <c:numRef>
              <c:f>plotting!$W$18</c:f>
              <c:numCache>
                <c:ptCount val="1"/>
                <c:pt idx="0">
                  <c:v>0.6421052631578947</c:v>
                </c:pt>
              </c:numCache>
            </c:numRef>
          </c:yVal>
          <c:smooth val="0"/>
        </c:ser>
        <c:ser>
          <c:idx val="27"/>
          <c:order val="2"/>
          <c:tx>
            <c:strRef>
              <c:f>plotting!$C$19</c:f>
              <c:strCache>
                <c:ptCount val="1"/>
                <c:pt idx="0">
                  <c:v>Aircraft banners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plotting!$Y$19</c:f>
              <c:numCache>
                <c:ptCount val="1"/>
                <c:pt idx="0">
                  <c:v>#N/A</c:v>
                </c:pt>
              </c:numCache>
            </c:numRef>
          </c:xVal>
          <c:yVal>
            <c:numRef>
              <c:f>plotting!$W$19</c:f>
              <c:numCache>
                <c:ptCount val="1"/>
                <c:pt idx="0">
                  <c:v>0.4105263157894737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plotting!$C$20</c:f>
              <c:strCache>
                <c:ptCount val="1"/>
                <c:pt idx="0">
                  <c:v>Aircraft PA loudspeaker or siren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plotting!$Y$20</c:f>
              <c:numCache>
                <c:ptCount val="1"/>
                <c:pt idx="0">
                  <c:v>198450</c:v>
                </c:pt>
              </c:numCache>
            </c:numRef>
          </c:xVal>
          <c:yVal>
            <c:numRef>
              <c:f>plotting!$W$20</c:f>
              <c:numCache>
                <c:ptCount val="1"/>
                <c:pt idx="0">
                  <c:v>0.49473684210526314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plotting!$C$21</c:f>
              <c:strCache>
                <c:ptCount val="1"/>
                <c:pt idx="0">
                  <c:v>Billboards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plotting!$Y$21</c:f>
              <c:numCache>
                <c:ptCount val="1"/>
                <c:pt idx="0">
                  <c:v>#N/A</c:v>
                </c:pt>
              </c:numCache>
            </c:numRef>
          </c:xVal>
          <c:yVal>
            <c:numRef>
              <c:f>plotting!$W$21</c:f>
              <c:numCache>
                <c:ptCount val="1"/>
                <c:pt idx="0">
                  <c:v>0.4105263157894737</c:v>
                </c:pt>
              </c:numCache>
            </c:numRef>
          </c:yVal>
          <c:smooth val="0"/>
        </c:ser>
        <c:ser>
          <c:idx val="4"/>
          <c:order val="5"/>
          <c:tx>
            <c:strRef>
              <c:f>plotting!$C$22</c:f>
              <c:strCache>
                <c:ptCount val="1"/>
                <c:pt idx="0">
                  <c:v>Break in broadcasting*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333399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strRef>
              <c:f>plotting!$Y$22</c:f>
              <c:strCache>
                <c:ptCount val="1"/>
                <c:pt idx="0">
                  <c:v>not costed</c:v>
                </c:pt>
              </c:strCache>
            </c:strRef>
          </c:xVal>
          <c:yVal>
            <c:numRef>
              <c:f>plotting!$W$22</c:f>
              <c:numCache>
                <c:ptCount val="1"/>
                <c:pt idx="0">
                  <c:v>0.8</c:v>
                </c:pt>
              </c:numCache>
            </c:numRef>
          </c:yVal>
          <c:smooth val="0"/>
        </c:ser>
        <c:ser>
          <c:idx val="5"/>
          <c:order val="6"/>
          <c:tx>
            <c:strRef>
              <c:f>plotting!$C$23</c:f>
              <c:strCache>
                <c:ptCount val="1"/>
                <c:pt idx="0">
                  <c:v>Call-in telephone line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sng" baseline="0">
                    <a:solidFill>
                      <a:srgbClr val="666699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plotting!$Y$23</c:f>
              <c:numCache>
                <c:ptCount val="1"/>
                <c:pt idx="0">
                  <c:v>#N/A</c:v>
                </c:pt>
              </c:numCache>
            </c:numRef>
          </c:xVal>
          <c:yVal>
            <c:numRef>
              <c:f>plotting!$W$23</c:f>
              <c:numCache>
                <c:ptCount val="1"/>
                <c:pt idx="0">
                  <c:v>0.4421052631578947</c:v>
                </c:pt>
              </c:numCache>
            </c:numRef>
          </c:yVal>
          <c:smooth val="0"/>
        </c:ser>
        <c:ser>
          <c:idx val="6"/>
          <c:order val="7"/>
          <c:tx>
            <c:strRef>
              <c:f>plotting!$C$24</c:f>
              <c:strCache>
                <c:ptCount val="1"/>
                <c:pt idx="0">
                  <c:v>E-mails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8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plotting!$Y$24</c:f>
              <c:numCache>
                <c:ptCount val="1"/>
                <c:pt idx="0">
                  <c:v>#N/A</c:v>
                </c:pt>
              </c:numCache>
            </c:numRef>
          </c:xVal>
          <c:yVal>
            <c:numRef>
              <c:f>plotting!$W$24</c:f>
              <c:numCache>
                <c:ptCount val="1"/>
                <c:pt idx="0">
                  <c:v>0.5789473684210527</c:v>
                </c:pt>
              </c:numCache>
            </c:numRef>
          </c:yVal>
          <c:smooth val="0"/>
        </c:ser>
        <c:ser>
          <c:idx val="7"/>
          <c:order val="8"/>
          <c:tx>
            <c:strRef>
              <c:f>plotting!$C$25</c:f>
              <c:strCache>
                <c:ptCount val="1"/>
                <c:pt idx="0">
                  <c:v>GPS receiver messaging*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8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strRef>
              <c:f>plotting!$Y$25</c:f>
              <c:strCache>
                <c:ptCount val="1"/>
                <c:pt idx="0">
                  <c:v>unknown</c:v>
                </c:pt>
              </c:strCache>
            </c:strRef>
          </c:xVal>
          <c:yVal>
            <c:numRef>
              <c:f>plotting!$W$25</c:f>
              <c:numCache>
                <c:ptCount val="1"/>
                <c:pt idx="0">
                  <c:v>0.5578947368421052</c:v>
                </c:pt>
              </c:numCache>
            </c:numRef>
          </c:yVal>
          <c:smooth val="0"/>
        </c:ser>
        <c:ser>
          <c:idx val="8"/>
          <c:order val="9"/>
          <c:tx>
            <c:strRef>
              <c:f>plotting!$C$26</c:f>
              <c:strCache>
                <c:ptCount val="1"/>
                <c:pt idx="0">
                  <c:v>Marine radio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plotting!$Y$26</c:f>
              <c:numCache>
                <c:ptCount val="1"/>
                <c:pt idx="0">
                  <c:v>#N/A</c:v>
                </c:pt>
              </c:numCache>
            </c:numRef>
          </c:xVal>
          <c:yVal>
            <c:numRef>
              <c:f>plotting!$W$26</c:f>
              <c:numCache>
                <c:ptCount val="1"/>
                <c:pt idx="0">
                  <c:v>0.45263157894736844</c:v>
                </c:pt>
              </c:numCache>
            </c:numRef>
          </c:yVal>
          <c:smooth val="0"/>
        </c:ser>
        <c:ser>
          <c:idx val="9"/>
          <c:order val="10"/>
          <c:tx>
            <c:strRef>
              <c:f>plotting!$C$27</c:f>
              <c:strCache>
                <c:ptCount val="1"/>
                <c:pt idx="0">
                  <c:v>Mobile PA loud speaker (Police / Fire)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plotting!$Y$27</c:f>
              <c:numCache>
                <c:ptCount val="1"/>
                <c:pt idx="0">
                  <c:v>12250</c:v>
                </c:pt>
              </c:numCache>
            </c:numRef>
          </c:xVal>
          <c:yVal>
            <c:numRef>
              <c:f>plotting!$W$27</c:f>
              <c:numCache>
                <c:ptCount val="1"/>
                <c:pt idx="0">
                  <c:v>0.5789473684210527</c:v>
                </c:pt>
              </c:numCache>
            </c:numRef>
          </c:yVal>
          <c:smooth val="0"/>
        </c:ser>
        <c:ser>
          <c:idx val="10"/>
          <c:order val="11"/>
          <c:tx>
            <c:strRef>
              <c:f>plotting!$C$28</c:f>
              <c:strCache>
                <c:ptCount val="1"/>
                <c:pt idx="0">
                  <c:v>Mobile-device broadcasting*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9933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plotting!$Y$28</c:f>
              <c:numCache>
                <c:ptCount val="1"/>
                <c:pt idx="0">
                  <c:v>1962449.9999999998</c:v>
                </c:pt>
              </c:numCache>
            </c:numRef>
          </c:xVal>
          <c:yVal>
            <c:numRef>
              <c:f>plotting!$W$28</c:f>
              <c:numCache>
                <c:ptCount val="1"/>
                <c:pt idx="0">
                  <c:v>0.8315789473684211</c:v>
                </c:pt>
              </c:numCache>
            </c:numRef>
          </c:yVal>
          <c:smooth val="0"/>
        </c:ser>
        <c:ser>
          <c:idx val="11"/>
          <c:order val="12"/>
          <c:tx>
            <c:strRef>
              <c:f>plotting!$C$29</c:f>
              <c:strCache>
                <c:ptCount val="1"/>
                <c:pt idx="0">
                  <c:v>Pagers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plotting!$Y$29</c:f>
              <c:numCache>
                <c:ptCount val="1"/>
                <c:pt idx="0">
                  <c:v>766850</c:v>
                </c:pt>
              </c:numCache>
            </c:numRef>
          </c:xVal>
          <c:yVal>
            <c:numRef>
              <c:f>plotting!$W$29</c:f>
              <c:numCache>
                <c:ptCount val="1"/>
                <c:pt idx="0">
                  <c:v>0.631578947368421</c:v>
                </c:pt>
              </c:numCache>
            </c:numRef>
          </c:yVal>
          <c:smooth val="0"/>
        </c:ser>
        <c:ser>
          <c:idx val="12"/>
          <c:order val="13"/>
          <c:tx>
            <c:strRef>
              <c:f>plotting!$C$30</c:f>
              <c:strCache>
                <c:ptCount val="1"/>
                <c:pt idx="0">
                  <c:v>Power mains messaging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808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plotting!$Y$30</c:f>
              <c:numCache>
                <c:ptCount val="1"/>
                <c:pt idx="0">
                  <c:v>2450</c:v>
                </c:pt>
              </c:numCache>
            </c:numRef>
          </c:xVal>
          <c:yVal>
            <c:numRef>
              <c:f>plotting!$W$30</c:f>
              <c:numCache>
                <c:ptCount val="1"/>
                <c:pt idx="0">
                  <c:v>0.6842105263157895</c:v>
                </c:pt>
              </c:numCache>
            </c:numRef>
          </c:yVal>
          <c:smooth val="0"/>
        </c:ser>
        <c:ser>
          <c:idx val="13"/>
          <c:order val="14"/>
          <c:tx>
            <c:strRef>
              <c:f>plotting!$C$31</c:f>
              <c:strCache>
                <c:ptCount val="1"/>
                <c:pt idx="0">
                  <c:v>Radio and Television announcements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plotting!$Y$31</c:f>
              <c:numCache>
                <c:ptCount val="1"/>
                <c:pt idx="0">
                  <c:v>12250</c:v>
                </c:pt>
              </c:numCache>
            </c:numRef>
          </c:xVal>
          <c:yVal>
            <c:numRef>
              <c:f>plotting!$W$31</c:f>
              <c:numCache>
                <c:ptCount val="1"/>
                <c:pt idx="0">
                  <c:v>0.8105263157894737</c:v>
                </c:pt>
              </c:numCache>
            </c:numRef>
          </c:yVal>
          <c:smooth val="0"/>
        </c:ser>
        <c:ser>
          <c:idx val="14"/>
          <c:order val="15"/>
          <c:tx>
            <c:strRef>
              <c:f>plotting!$C$32</c:f>
              <c:strCache>
                <c:ptCount val="1"/>
                <c:pt idx="0">
                  <c:v>Route alert (door-to-door)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33996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plotting!$Y$32</c:f>
              <c:numCache>
                <c:ptCount val="1"/>
                <c:pt idx="0">
                  <c:v>12250</c:v>
                </c:pt>
              </c:numCache>
            </c:numRef>
          </c:xVal>
          <c:yVal>
            <c:numRef>
              <c:f>plotting!$W$32</c:f>
              <c:numCache>
                <c:ptCount val="1"/>
                <c:pt idx="0">
                  <c:v>0.6526315789473685</c:v>
                </c:pt>
              </c:numCache>
            </c:numRef>
          </c:yVal>
          <c:smooth val="0"/>
        </c:ser>
        <c:ser>
          <c:idx val="15"/>
          <c:order val="16"/>
          <c:tx>
            <c:strRef>
              <c:f>plotting!$C$33</c:f>
              <c:strCache>
                <c:ptCount val="1"/>
                <c:pt idx="0">
                  <c:v>SMS-PP text messaging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plotting!$Y$33</c:f>
              <c:numCache>
                <c:ptCount val="1"/>
                <c:pt idx="0">
                  <c:v>147000</c:v>
                </c:pt>
              </c:numCache>
            </c:numRef>
          </c:xVal>
          <c:yVal>
            <c:numRef>
              <c:f>plotting!$W$33</c:f>
              <c:numCache>
                <c:ptCount val="1"/>
                <c:pt idx="0">
                  <c:v>0.631578947368421</c:v>
                </c:pt>
              </c:numCache>
            </c:numRef>
          </c:yVal>
          <c:smooth val="0"/>
        </c:ser>
        <c:ser>
          <c:idx val="16"/>
          <c:order val="17"/>
          <c:tx>
            <c:strRef>
              <c:f>plotting!$C$34</c:f>
              <c:strCache>
                <c:ptCount val="1"/>
                <c:pt idx="0">
                  <c:v>Telephone auto-dialler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plotting!$Y$34</c:f>
              <c:numCache>
                <c:ptCount val="1"/>
                <c:pt idx="0">
                  <c:v>2572500</c:v>
                </c:pt>
              </c:numCache>
            </c:numRef>
          </c:xVal>
          <c:yVal>
            <c:numRef>
              <c:f>plotting!$W$34</c:f>
              <c:numCache>
                <c:ptCount val="1"/>
                <c:pt idx="0">
                  <c:v>0.5263157894736842</c:v>
                </c:pt>
              </c:numCache>
            </c:numRef>
          </c:yVal>
          <c:smooth val="0"/>
        </c:ser>
        <c:ser>
          <c:idx val="17"/>
          <c:order val="18"/>
          <c:tx>
            <c:strRef>
              <c:f>plotting!$C$35</c:f>
              <c:strCache>
                <c:ptCount val="1"/>
                <c:pt idx="0">
                  <c:v>Telephone trees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333399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plotting!$Y$35</c:f>
              <c:numCache>
                <c:ptCount val="1"/>
                <c:pt idx="0">
                  <c:v>984899.9999999999</c:v>
                </c:pt>
              </c:numCache>
            </c:numRef>
          </c:xVal>
          <c:yVal>
            <c:numRef>
              <c:f>plotting!$W$35</c:f>
              <c:numCache>
                <c:ptCount val="1"/>
                <c:pt idx="0">
                  <c:v>0.6421052631578947</c:v>
                </c:pt>
              </c:numCache>
            </c:numRef>
          </c:yVal>
          <c:smooth val="0"/>
        </c:ser>
        <c:ser>
          <c:idx val="18"/>
          <c:order val="19"/>
          <c:tx>
            <c:strRef>
              <c:f>plotting!$C$36</c:f>
              <c:strCache>
                <c:ptCount val="1"/>
                <c:pt idx="0">
                  <c:v>Tourist radio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666699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plotting!$Y$36</c:f>
              <c:numCache>
                <c:ptCount val="1"/>
                <c:pt idx="0">
                  <c:v>#N/A</c:v>
                </c:pt>
              </c:numCache>
            </c:numRef>
          </c:xVal>
          <c:yVal>
            <c:numRef>
              <c:f>plotting!$W$36</c:f>
              <c:numCache>
                <c:ptCount val="1"/>
                <c:pt idx="0">
                  <c:v>0.3894736842105263</c:v>
                </c:pt>
              </c:numCache>
            </c:numRef>
          </c:yVal>
          <c:smooth val="0"/>
        </c:ser>
        <c:ser>
          <c:idx val="19"/>
          <c:order val="20"/>
          <c:tx>
            <c:strRef>
              <c:f>plotting!$C$37</c:f>
              <c:strCache>
                <c:ptCount val="1"/>
                <c:pt idx="0">
                  <c:v>Websites/WAP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3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ize val="8"/>
              <c:spPr>
                <a:solidFill>
                  <a:srgbClr val="808080"/>
                </a:solidFill>
                <a:ln>
                  <a:solidFill>
                    <a:srgbClr val="808080"/>
                  </a:solidFill>
                </a:ln>
              </c:spPr>
            </c:marke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8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plotting!$Y$37</c:f>
              <c:numCache>
                <c:ptCount val="1"/>
                <c:pt idx="0">
                  <c:v>#N/A</c:v>
                </c:pt>
              </c:numCache>
            </c:numRef>
          </c:xVal>
          <c:yVal>
            <c:numRef>
              <c:f>plotting!$W$37</c:f>
              <c:numCache>
                <c:ptCount val="1"/>
                <c:pt idx="0">
                  <c:v>0.5473684210526316</c:v>
                </c:pt>
              </c:numCache>
            </c:numRef>
          </c:yVal>
          <c:smooth val="0"/>
        </c:ser>
        <c:ser>
          <c:idx val="20"/>
          <c:order val="21"/>
          <c:tx>
            <c:strRef>
              <c:f>plotting!$C$38</c:f>
              <c:strCache>
                <c:ptCount val="1"/>
                <c:pt idx="0">
                  <c:v>Website banners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8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plotting!$Y$38</c:f>
              <c:numCache>
                <c:ptCount val="1"/>
                <c:pt idx="0">
                  <c:v>#N/A</c:v>
                </c:pt>
              </c:numCache>
            </c:numRef>
          </c:xVal>
          <c:yVal>
            <c:numRef>
              <c:f>plotting!$W$38</c:f>
              <c:numCache>
                <c:ptCount val="1"/>
                <c:pt idx="0">
                  <c:v>0.7052631578947368</c:v>
                </c:pt>
              </c:numCache>
            </c:numRef>
          </c:yVal>
          <c:smooth val="0"/>
        </c:ser>
        <c:ser>
          <c:idx val="31"/>
          <c:order val="22"/>
          <c:tx>
            <c:strRef>
              <c:f>plotting!$C$39</c:f>
              <c:strCache>
                <c:ptCount val="1"/>
                <c:pt idx="0">
                  <c:v>Fixed PA loud-speakers 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8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plotting!$Y$39</c:f>
              <c:numCache>
                <c:ptCount val="1"/>
                <c:pt idx="0">
                  <c:v>3944499.9999999995</c:v>
                </c:pt>
              </c:numCache>
            </c:numRef>
          </c:xVal>
          <c:yVal>
            <c:numRef>
              <c:f>plotting!$W$39</c:f>
              <c:numCache>
                <c:ptCount val="1"/>
                <c:pt idx="0">
                  <c:v>0.6631578947368421</c:v>
                </c:pt>
              </c:numCache>
            </c:numRef>
          </c:yVal>
          <c:smooth val="0"/>
        </c:ser>
        <c:ser>
          <c:idx val="21"/>
          <c:order val="23"/>
          <c:tx>
            <c:strRef>
              <c:f>plotting!$C$40</c:f>
              <c:strCache>
                <c:ptCount val="1"/>
                <c:pt idx="0">
                  <c:v>Mobile PA announcements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sng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plotting!$Y$40</c:f>
              <c:numCache>
                <c:ptCount val="1"/>
                <c:pt idx="0">
                  <c:v>1972249.9999999998</c:v>
                </c:pt>
              </c:numCache>
            </c:numRef>
          </c:xVal>
          <c:yVal>
            <c:numRef>
              <c:f>plotting!$W$40</c:f>
              <c:numCache>
                <c:ptCount val="1"/>
                <c:pt idx="0">
                  <c:v>0.6736842105263158</c:v>
                </c:pt>
              </c:numCache>
            </c:numRef>
          </c:yVal>
          <c:smooth val="0"/>
        </c:ser>
        <c:ser>
          <c:idx val="22"/>
          <c:order val="24"/>
          <c:tx>
            <c:strRef>
              <c:f>plotting!$C$41</c:f>
              <c:strCache>
                <c:ptCount val="1"/>
                <c:pt idx="0">
                  <c:v>Flares, explosives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plotting!$Y$41</c:f>
              <c:numCache>
                <c:ptCount val="1"/>
                <c:pt idx="0">
                  <c:v>#N/A</c:v>
                </c:pt>
              </c:numCache>
            </c:numRef>
          </c:xVal>
          <c:yVal>
            <c:numRef>
              <c:f>plotting!$W$41</c:f>
              <c:numCache>
                <c:ptCount val="1"/>
                <c:pt idx="0">
                  <c:v>0.37894736842105264</c:v>
                </c:pt>
              </c:numCache>
            </c:numRef>
          </c:yVal>
          <c:smooth val="0"/>
        </c:ser>
        <c:ser>
          <c:idx val="23"/>
          <c:order val="25"/>
          <c:tx>
            <c:strRef>
              <c:f>plotting!$C$42</c:f>
              <c:strCache>
                <c:ptCount val="1"/>
                <c:pt idx="0">
                  <c:v>Radio Data Systems*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9933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plotting!$Y$42</c:f>
              <c:numCache>
                <c:ptCount val="1"/>
                <c:pt idx="0">
                  <c:v>171500</c:v>
                </c:pt>
              </c:numCache>
            </c:numRef>
          </c:xVal>
          <c:yVal>
            <c:numRef>
              <c:f>plotting!$W$42</c:f>
              <c:numCache>
                <c:ptCount val="1"/>
                <c:pt idx="0">
                  <c:v>0.49473684210526314</c:v>
                </c:pt>
              </c:numCache>
            </c:numRef>
          </c:yVal>
          <c:smooth val="0"/>
        </c:ser>
        <c:ser>
          <c:idx val="24"/>
          <c:order val="26"/>
          <c:tx>
            <c:strRef>
              <c:f>plotting!$C$43</c:f>
              <c:strCache>
                <c:ptCount val="1"/>
                <c:pt idx="0">
                  <c:v>Radio (UHF, VHF or HF)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plotting!$Y$43</c:f>
              <c:numCache>
                <c:ptCount val="1"/>
                <c:pt idx="0">
                  <c:v>171500</c:v>
                </c:pt>
              </c:numCache>
            </c:numRef>
          </c:xVal>
          <c:yVal>
            <c:numRef>
              <c:f>plotting!$W$43</c:f>
              <c:numCache>
                <c:ptCount val="1"/>
                <c:pt idx="0">
                  <c:v>0.5789473684210527</c:v>
                </c:pt>
              </c:numCache>
            </c:numRef>
          </c:yVal>
          <c:smooth val="0"/>
        </c:ser>
        <c:ser>
          <c:idx val="25"/>
          <c:order val="27"/>
          <c:tx>
            <c:strRef>
              <c:f>plotting!$C$44</c:f>
              <c:strCache>
                <c:ptCount val="1"/>
                <c:pt idx="0">
                  <c:v>Sirens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dLbls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808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plotting!$Y$44</c:f>
              <c:numCache>
                <c:ptCount val="1"/>
                <c:pt idx="0">
                  <c:v>4042499.9999999995</c:v>
                </c:pt>
              </c:numCache>
            </c:numRef>
          </c:xVal>
          <c:yVal>
            <c:numRef>
              <c:f>plotting!$W$44</c:f>
              <c:numCache>
                <c:ptCount val="1"/>
                <c:pt idx="0">
                  <c:v>0.5052631578947369</c:v>
                </c:pt>
              </c:numCache>
            </c:numRef>
          </c:yVal>
          <c:smooth val="0"/>
        </c:ser>
        <c:ser>
          <c:idx val="26"/>
          <c:order val="28"/>
          <c:tx>
            <c:strRef>
              <c:f>plotting!$C$45</c:f>
              <c:strCache>
                <c:ptCount val="1"/>
                <c:pt idx="0">
                  <c:v>Tone-activated alert radio*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sng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plotting!$Y$45</c:f>
              <c:numCache>
                <c:ptCount val="1"/>
                <c:pt idx="0">
                  <c:v>24990</c:v>
                </c:pt>
              </c:numCache>
            </c:numRef>
          </c:xVal>
          <c:yVal>
            <c:numRef>
              <c:f>plotting!$W$45</c:f>
              <c:numCache>
                <c:ptCount val="1"/>
                <c:pt idx="0">
                  <c:v>0.8315789473684211</c:v>
                </c:pt>
              </c:numCache>
            </c:numRef>
          </c:yVal>
          <c:smooth val="0"/>
        </c:ser>
        <c:ser>
          <c:idx val="28"/>
          <c:order val="29"/>
          <c:tx>
            <c:strRef>
              <c:f>density_class!$Q$13</c:f>
              <c:strCache>
                <c:ptCount val="1"/>
                <c:pt idx="0">
                  <c:v>Budget (can afford 1 option to left)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density_class!$O$13:$O$14</c:f>
              <c:numCache>
                <c:ptCount val="2"/>
                <c:pt idx="0">
                  <c:v>200000</c:v>
                </c:pt>
                <c:pt idx="1">
                  <c:v>200000</c:v>
                </c:pt>
              </c:numCache>
            </c:numRef>
          </c:xVal>
          <c:yVal>
            <c:numRef>
              <c:f>density_class!$P$13:$P$14</c:f>
              <c:numCach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</c:ser>
        <c:ser>
          <c:idx val="29"/>
          <c:order val="30"/>
          <c:tx>
            <c:strRef>
              <c:f>density_class!$Q$15</c:f>
              <c:strCache>
                <c:ptCount val="1"/>
                <c:pt idx="0">
                  <c:v>1/2 Budget (can afford 2 options to left)</c:v>
                </c:pt>
              </c:strCache>
            </c:strRef>
          </c:tx>
          <c:spPr>
            <a:ln w="12700">
              <a:solidFill>
                <a:srgbClr val="99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density_class!$O$15:$O$16</c:f>
              <c:numCache>
                <c:ptCount val="2"/>
                <c:pt idx="0">
                  <c:v>100000</c:v>
                </c:pt>
                <c:pt idx="1">
                  <c:v>100000</c:v>
                </c:pt>
              </c:numCache>
            </c:numRef>
          </c:xVal>
          <c:yVal>
            <c:numRef>
              <c:f>density_class!$P$15:$P$16</c:f>
              <c:numCach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</c:ser>
        <c:ser>
          <c:idx val="30"/>
          <c:order val="31"/>
          <c:tx>
            <c:strRef>
              <c:f>density_class!$Q$17</c:f>
              <c:strCache>
                <c:ptCount val="1"/>
                <c:pt idx="0">
                  <c:v>1/4 Budget (can afford 4 options to left)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density_class!$O$17:$O$18</c:f>
              <c:numCache>
                <c:ptCount val="2"/>
                <c:pt idx="0">
                  <c:v>50000</c:v>
                </c:pt>
                <c:pt idx="1">
                  <c:v>50000</c:v>
                </c:pt>
              </c:numCache>
            </c:numRef>
          </c:xVal>
          <c:yVal>
            <c:numRef>
              <c:f>density_class!$P$17:$P$18</c:f>
              <c:numCach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</c:ser>
        <c:axId val="35612507"/>
        <c:axId val="52077108"/>
      </c:scatterChart>
      <c:valAx>
        <c:axId val="35612507"/>
        <c:scaling>
          <c:orientation val="minMax"/>
          <c:min val="0"/>
        </c:scaling>
        <c:axPos val="b"/>
        <c:title>
          <c:tx>
            <c:strRef>
              <c:f>density_class!$F$8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12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077108"/>
        <c:crosses val="autoZero"/>
        <c:crossBetween val="midCat"/>
        <c:dispUnits/>
      </c:valAx>
      <c:valAx>
        <c:axId val="52077108"/>
        <c:scaling>
          <c:orientation val="minMax"/>
          <c:max val="1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Effectiveness score</a:t>
                </a:r>
              </a:p>
            </c:rich>
          </c:tx>
          <c:layout>
            <c:manualLayout>
              <c:xMode val="factor"/>
              <c:yMode val="factor"/>
              <c:x val="0.00025"/>
              <c:y val="-0.0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61250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800" b="1" i="0" u="none" baseline="0">
                <a:solidFill>
                  <a:srgbClr val="339966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4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5"/>
        <c:txPr>
          <a:bodyPr vert="horz" rot="0"/>
          <a:lstStyle/>
          <a:p>
            <a:pPr>
              <a:defRPr lang="en-US" cap="none" sz="800" b="1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6"/>
        <c:txPr>
          <a:bodyPr vert="horz" rot="0"/>
          <a:lstStyle/>
          <a:p>
            <a:pPr>
              <a:defRPr lang="en-US" cap="none" sz="800" b="1" i="0" u="none" baseline="0">
                <a:solidFill>
                  <a:srgbClr val="666699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7"/>
        <c:txPr>
          <a:bodyPr vert="horz" rot="0"/>
          <a:lstStyle/>
          <a:p>
            <a:pPr>
              <a:defRPr lang="en-US" cap="none" sz="800" b="1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8"/>
        <c:txPr>
          <a:bodyPr vert="horz" rot="0"/>
          <a:lstStyle/>
          <a:p>
            <a:pPr>
              <a:defRPr lang="en-US" cap="none" sz="800" b="1" i="0" u="none" baseline="0">
                <a:solidFill>
                  <a:srgbClr val="80008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9"/>
        <c:txPr>
          <a:bodyPr vert="horz" rot="0"/>
          <a:lstStyle/>
          <a:p>
            <a:pPr>
              <a:defRPr lang="en-US" cap="none" sz="800" b="1" i="0" u="none" baseline="0">
                <a:solidFill>
                  <a:srgbClr val="993366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0"/>
        <c:txPr>
          <a:bodyPr vert="horz" rot="0"/>
          <a:lstStyle/>
          <a:p>
            <a:pPr>
              <a:defRPr lang="en-US" cap="none" sz="8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1"/>
        <c:txPr>
          <a:bodyPr vert="horz" rot="0"/>
          <a:lstStyle/>
          <a:p>
            <a:pPr>
              <a:defRPr lang="en-US" cap="none" sz="800" b="1" i="0" u="none" baseline="0">
                <a:solidFill>
                  <a:srgbClr val="9933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2"/>
        <c:txPr>
          <a:bodyPr vert="horz" rot="0"/>
          <a:lstStyle/>
          <a:p>
            <a:pPr>
              <a:defRPr lang="en-US" cap="none" sz="800" b="1" i="0" u="none" baseline="0">
                <a:solidFill>
                  <a:srgbClr val="FF66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3"/>
        <c:txPr>
          <a:bodyPr vert="horz" rot="0"/>
          <a:lstStyle/>
          <a:p>
            <a:pPr>
              <a:defRPr lang="en-US" cap="none" sz="800" b="1" i="0" u="none" baseline="0">
                <a:solidFill>
                  <a:srgbClr val="808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4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5"/>
        <c:txPr>
          <a:bodyPr vert="horz" rot="0"/>
          <a:lstStyle/>
          <a:p>
            <a:pPr>
              <a:defRPr lang="en-US" cap="none" sz="800" b="1" i="0" u="none" baseline="0">
                <a:solidFill>
                  <a:srgbClr val="339966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6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7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8"/>
        <c:txPr>
          <a:bodyPr vert="horz" rot="0"/>
          <a:lstStyle/>
          <a:p>
            <a:pPr>
              <a:defRPr lang="en-US" cap="none" sz="800" b="1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9"/>
        <c:txPr>
          <a:bodyPr vert="horz" rot="0"/>
          <a:lstStyle/>
          <a:p>
            <a:pPr>
              <a:defRPr lang="en-US" cap="none" sz="800" b="1" i="0" u="none" baseline="0">
                <a:solidFill>
                  <a:srgbClr val="666699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0"/>
        <c:txPr>
          <a:bodyPr vert="horz" rot="0"/>
          <a:lstStyle/>
          <a:p>
            <a:pPr>
              <a:defRPr lang="en-US" cap="none" sz="800" b="1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1"/>
        <c:txPr>
          <a:bodyPr vert="horz" rot="0"/>
          <a:lstStyle/>
          <a:p>
            <a:pPr>
              <a:defRPr lang="en-US" cap="none" sz="800" b="1" i="0" u="none" baseline="0">
                <a:solidFill>
                  <a:srgbClr val="80008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3"/>
        <c:txPr>
          <a:bodyPr vert="horz" rot="0"/>
          <a:lstStyle/>
          <a:p>
            <a:pPr>
              <a:defRPr lang="en-US" cap="none" sz="800" b="1" i="0" u="none" baseline="0">
                <a:solidFill>
                  <a:srgbClr val="993366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4"/>
        <c:txPr>
          <a:bodyPr vert="horz" rot="0"/>
          <a:lstStyle/>
          <a:p>
            <a:pPr>
              <a:defRPr lang="en-US" cap="none" sz="8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5"/>
        <c:txPr>
          <a:bodyPr vert="horz" rot="0"/>
          <a:lstStyle/>
          <a:p>
            <a:pPr>
              <a:defRPr lang="en-US" cap="none" sz="800" b="1" i="0" u="none" baseline="0">
                <a:solidFill>
                  <a:srgbClr val="9933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6"/>
        <c:txPr>
          <a:bodyPr vert="horz" rot="0"/>
          <a:lstStyle/>
          <a:p>
            <a:pPr>
              <a:defRPr lang="en-US" cap="none" sz="800" b="1" i="0" u="none" baseline="0">
                <a:solidFill>
                  <a:srgbClr val="FF66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7"/>
        <c:txPr>
          <a:bodyPr vert="horz" rot="0"/>
          <a:lstStyle/>
          <a:p>
            <a:pPr>
              <a:defRPr lang="en-US" cap="none" sz="800" b="1" i="0" u="none" baseline="0">
                <a:solidFill>
                  <a:srgbClr val="808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8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9"/>
        <c:txPr>
          <a:bodyPr vert="horz" rot="0"/>
          <a:lstStyle/>
          <a:p>
            <a:pPr>
              <a:defRPr lang="en-US" cap="none" sz="8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30"/>
        <c:txPr>
          <a:bodyPr vert="horz" rot="0"/>
          <a:lstStyle/>
          <a:p>
            <a:pPr>
              <a:defRPr lang="en-US" cap="none" sz="800" b="1" i="0" u="none" baseline="0">
                <a:solidFill>
                  <a:srgbClr val="9933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31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724"/>
          <c:y val="0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25"/>
          <c:y val="0.01725"/>
          <c:w val="0.7065"/>
          <c:h val="0.91475"/>
        </c:manualLayout>
      </c:layout>
      <c:scatterChart>
        <c:scatterStyle val="lineMarker"/>
        <c:varyColors val="0"/>
        <c:ser>
          <c:idx val="0"/>
          <c:order val="0"/>
          <c:tx>
            <c:strRef>
              <c:f>plotting!$B$17</c:f>
              <c:strCache>
                <c:ptCount val="1"/>
                <c:pt idx="0">
                  <c:v>Natural warnings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2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plotting!$AA$17</c:f>
              <c:numCache>
                <c:ptCount val="1"/>
                <c:pt idx="0">
                  <c:v>7140000</c:v>
                </c:pt>
              </c:numCache>
            </c:numRef>
          </c:xVal>
          <c:yVal>
            <c:numRef>
              <c:f>plotting!$W$17</c:f>
              <c:numCache>
                <c:ptCount val="1"/>
                <c:pt idx="0">
                  <c:v>0.631578947368421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plotting!$B$18</c:f>
              <c:strCache>
                <c:ptCount val="1"/>
                <c:pt idx="0">
                  <c:v>Independent self-maintained networks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33996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plotting!$AA$18</c:f>
              <c:numCache>
                <c:ptCount val="1"/>
                <c:pt idx="0">
                  <c:v>357000</c:v>
                </c:pt>
              </c:numCache>
            </c:numRef>
          </c:xVal>
          <c:yVal>
            <c:numRef>
              <c:f>plotting!$W$18</c:f>
              <c:numCache>
                <c:ptCount val="1"/>
                <c:pt idx="0">
                  <c:v>0.6421052631578947</c:v>
                </c:pt>
              </c:numCache>
            </c:numRef>
          </c:yVal>
          <c:smooth val="0"/>
        </c:ser>
        <c:ser>
          <c:idx val="27"/>
          <c:order val="2"/>
          <c:tx>
            <c:strRef>
              <c:f>plotting!$C$19</c:f>
              <c:strCache>
                <c:ptCount val="1"/>
                <c:pt idx="0">
                  <c:v>Aircraft banners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plotting!$AA$19</c:f>
              <c:numCache>
                <c:ptCount val="1"/>
                <c:pt idx="0">
                  <c:v>#N/A</c:v>
                </c:pt>
              </c:numCache>
            </c:numRef>
          </c:xVal>
          <c:yVal>
            <c:numRef>
              <c:f>plotting!$W$19</c:f>
              <c:numCache>
                <c:ptCount val="1"/>
                <c:pt idx="0">
                  <c:v>0.4105263157894737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plotting!$C$20</c:f>
              <c:strCache>
                <c:ptCount val="1"/>
                <c:pt idx="0">
                  <c:v>Aircraft PA loudspeaker or siren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plotting!$AA$20</c:f>
              <c:numCache>
                <c:ptCount val="1"/>
                <c:pt idx="0">
                  <c:v>249899.99999999997</c:v>
                </c:pt>
              </c:numCache>
            </c:numRef>
          </c:xVal>
          <c:yVal>
            <c:numRef>
              <c:f>plotting!$W$20</c:f>
              <c:numCache>
                <c:ptCount val="1"/>
                <c:pt idx="0">
                  <c:v>0.49473684210526314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plotting!$C$21</c:f>
              <c:strCache>
                <c:ptCount val="1"/>
                <c:pt idx="0">
                  <c:v>Billboards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plotting!$AA$21</c:f>
              <c:numCache>
                <c:ptCount val="1"/>
                <c:pt idx="0">
                  <c:v>#N/A</c:v>
                </c:pt>
              </c:numCache>
            </c:numRef>
          </c:xVal>
          <c:yVal>
            <c:numRef>
              <c:f>plotting!$W$21</c:f>
              <c:numCache>
                <c:ptCount val="1"/>
                <c:pt idx="0">
                  <c:v>0.4105263157894737</c:v>
                </c:pt>
              </c:numCache>
            </c:numRef>
          </c:yVal>
          <c:smooth val="0"/>
        </c:ser>
        <c:ser>
          <c:idx val="4"/>
          <c:order val="5"/>
          <c:tx>
            <c:strRef>
              <c:f>plotting!$C$22</c:f>
              <c:strCache>
                <c:ptCount val="1"/>
                <c:pt idx="0">
                  <c:v>Break in broadcasting*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333399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strRef>
              <c:f>plotting!$AA$22</c:f>
              <c:strCache>
                <c:ptCount val="1"/>
                <c:pt idx="0">
                  <c:v>not costed</c:v>
                </c:pt>
              </c:strCache>
            </c:strRef>
          </c:xVal>
          <c:yVal>
            <c:numRef>
              <c:f>plotting!$W$22</c:f>
              <c:numCache>
                <c:ptCount val="1"/>
                <c:pt idx="0">
                  <c:v>0.8</c:v>
                </c:pt>
              </c:numCache>
            </c:numRef>
          </c:yVal>
          <c:smooth val="0"/>
        </c:ser>
        <c:ser>
          <c:idx val="5"/>
          <c:order val="6"/>
          <c:tx>
            <c:strRef>
              <c:f>plotting!$C$23</c:f>
              <c:strCache>
                <c:ptCount val="1"/>
                <c:pt idx="0">
                  <c:v>Call-in telephone line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sng" baseline="0">
                    <a:solidFill>
                      <a:srgbClr val="666699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plotting!$AA$23</c:f>
              <c:numCache>
                <c:ptCount val="1"/>
                <c:pt idx="0">
                  <c:v>#N/A</c:v>
                </c:pt>
              </c:numCache>
            </c:numRef>
          </c:xVal>
          <c:yVal>
            <c:numRef>
              <c:f>plotting!$W$23</c:f>
              <c:numCache>
                <c:ptCount val="1"/>
                <c:pt idx="0">
                  <c:v>0.4421052631578947</c:v>
                </c:pt>
              </c:numCache>
            </c:numRef>
          </c:yVal>
          <c:smooth val="0"/>
        </c:ser>
        <c:ser>
          <c:idx val="6"/>
          <c:order val="7"/>
          <c:tx>
            <c:strRef>
              <c:f>plotting!$C$24</c:f>
              <c:strCache>
                <c:ptCount val="1"/>
                <c:pt idx="0">
                  <c:v>E-mails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8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plotting!$AA$24</c:f>
              <c:numCache>
                <c:ptCount val="1"/>
                <c:pt idx="0">
                  <c:v>#N/A</c:v>
                </c:pt>
              </c:numCache>
            </c:numRef>
          </c:xVal>
          <c:yVal>
            <c:numRef>
              <c:f>plotting!$W$24</c:f>
              <c:numCache>
                <c:ptCount val="1"/>
                <c:pt idx="0">
                  <c:v>0.5789473684210527</c:v>
                </c:pt>
              </c:numCache>
            </c:numRef>
          </c:yVal>
          <c:smooth val="0"/>
        </c:ser>
        <c:ser>
          <c:idx val="7"/>
          <c:order val="8"/>
          <c:tx>
            <c:strRef>
              <c:f>plotting!$C$25</c:f>
              <c:strCache>
                <c:ptCount val="1"/>
                <c:pt idx="0">
                  <c:v>GPS receiver messaging*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8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strRef>
              <c:f>plotting!$AA$25</c:f>
              <c:strCache>
                <c:ptCount val="1"/>
                <c:pt idx="0">
                  <c:v>unknown</c:v>
                </c:pt>
              </c:strCache>
            </c:strRef>
          </c:xVal>
          <c:yVal>
            <c:numRef>
              <c:f>plotting!$W$25</c:f>
              <c:numCache>
                <c:ptCount val="1"/>
                <c:pt idx="0">
                  <c:v>0.5578947368421052</c:v>
                </c:pt>
              </c:numCache>
            </c:numRef>
          </c:yVal>
          <c:smooth val="0"/>
        </c:ser>
        <c:ser>
          <c:idx val="8"/>
          <c:order val="9"/>
          <c:tx>
            <c:strRef>
              <c:f>plotting!$C$26</c:f>
              <c:strCache>
                <c:ptCount val="1"/>
                <c:pt idx="0">
                  <c:v>Marine radio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plotting!$AA$26</c:f>
              <c:numCache>
                <c:ptCount val="1"/>
                <c:pt idx="0">
                  <c:v>#N/A</c:v>
                </c:pt>
              </c:numCache>
            </c:numRef>
          </c:xVal>
          <c:yVal>
            <c:numRef>
              <c:f>plotting!$W$26</c:f>
              <c:numCache>
                <c:ptCount val="1"/>
                <c:pt idx="0">
                  <c:v>0.45263157894736844</c:v>
                </c:pt>
              </c:numCache>
            </c:numRef>
          </c:yVal>
          <c:smooth val="0"/>
        </c:ser>
        <c:ser>
          <c:idx val="9"/>
          <c:order val="10"/>
          <c:tx>
            <c:strRef>
              <c:f>plotting!$C$27</c:f>
              <c:strCache>
                <c:ptCount val="1"/>
                <c:pt idx="0">
                  <c:v>Mobile PA loud speaker (Police / Fire)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plotting!$AA$27</c:f>
              <c:numCache>
                <c:ptCount val="1"/>
                <c:pt idx="0">
                  <c:v>59500.00000000001</c:v>
                </c:pt>
              </c:numCache>
            </c:numRef>
          </c:xVal>
          <c:yVal>
            <c:numRef>
              <c:f>plotting!$W$27</c:f>
              <c:numCache>
                <c:ptCount val="1"/>
                <c:pt idx="0">
                  <c:v>0.5789473684210527</c:v>
                </c:pt>
              </c:numCache>
            </c:numRef>
          </c:yVal>
          <c:smooth val="0"/>
        </c:ser>
        <c:ser>
          <c:idx val="10"/>
          <c:order val="11"/>
          <c:tx>
            <c:strRef>
              <c:f>plotting!$C$28</c:f>
              <c:strCache>
                <c:ptCount val="1"/>
                <c:pt idx="0">
                  <c:v>Mobile-device broadcasting*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9933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plotting!$AA$28</c:f>
              <c:numCache>
                <c:ptCount val="1"/>
                <c:pt idx="0">
                  <c:v>9531900</c:v>
                </c:pt>
              </c:numCache>
            </c:numRef>
          </c:xVal>
          <c:yVal>
            <c:numRef>
              <c:f>plotting!$W$28</c:f>
              <c:numCache>
                <c:ptCount val="1"/>
                <c:pt idx="0">
                  <c:v>0.8315789473684211</c:v>
                </c:pt>
              </c:numCache>
            </c:numRef>
          </c:yVal>
          <c:smooth val="0"/>
        </c:ser>
        <c:ser>
          <c:idx val="11"/>
          <c:order val="12"/>
          <c:tx>
            <c:strRef>
              <c:f>plotting!$C$29</c:f>
              <c:strCache>
                <c:ptCount val="1"/>
                <c:pt idx="0">
                  <c:v>Pagers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plotting!$AA$29</c:f>
              <c:numCache>
                <c:ptCount val="1"/>
                <c:pt idx="0">
                  <c:v>3724699.9999999995</c:v>
                </c:pt>
              </c:numCache>
            </c:numRef>
          </c:xVal>
          <c:yVal>
            <c:numRef>
              <c:f>plotting!$W$29</c:f>
              <c:numCache>
                <c:ptCount val="1"/>
                <c:pt idx="0">
                  <c:v>0.631578947368421</c:v>
                </c:pt>
              </c:numCache>
            </c:numRef>
          </c:yVal>
          <c:smooth val="0"/>
        </c:ser>
        <c:ser>
          <c:idx val="12"/>
          <c:order val="13"/>
          <c:tx>
            <c:strRef>
              <c:f>plotting!$C$30</c:f>
              <c:strCache>
                <c:ptCount val="1"/>
                <c:pt idx="0">
                  <c:v>Power mains messaging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808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plotting!$AA$30</c:f>
              <c:numCache>
                <c:ptCount val="1"/>
                <c:pt idx="0">
                  <c:v>11900</c:v>
                </c:pt>
              </c:numCache>
            </c:numRef>
          </c:xVal>
          <c:yVal>
            <c:numRef>
              <c:f>plotting!$W$30</c:f>
              <c:numCache>
                <c:ptCount val="1"/>
                <c:pt idx="0">
                  <c:v>0.6842105263157895</c:v>
                </c:pt>
              </c:numCache>
            </c:numRef>
          </c:yVal>
          <c:smooth val="0"/>
        </c:ser>
        <c:ser>
          <c:idx val="13"/>
          <c:order val="14"/>
          <c:tx>
            <c:strRef>
              <c:f>plotting!$C$31</c:f>
              <c:strCache>
                <c:ptCount val="1"/>
                <c:pt idx="0">
                  <c:v>Radio and Television announcements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plotting!$AA$31</c:f>
              <c:numCache>
                <c:ptCount val="1"/>
                <c:pt idx="0">
                  <c:v>59500.00000000001</c:v>
                </c:pt>
              </c:numCache>
            </c:numRef>
          </c:xVal>
          <c:yVal>
            <c:numRef>
              <c:f>plotting!$W$31</c:f>
              <c:numCache>
                <c:ptCount val="1"/>
                <c:pt idx="0">
                  <c:v>0.8105263157894737</c:v>
                </c:pt>
              </c:numCache>
            </c:numRef>
          </c:yVal>
          <c:smooth val="0"/>
        </c:ser>
        <c:ser>
          <c:idx val="14"/>
          <c:order val="15"/>
          <c:tx>
            <c:strRef>
              <c:f>plotting!$C$32</c:f>
              <c:strCache>
                <c:ptCount val="1"/>
                <c:pt idx="0">
                  <c:v>Route alert (door-to-door)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33996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plotting!$AA$32</c:f>
              <c:numCache>
                <c:ptCount val="1"/>
                <c:pt idx="0">
                  <c:v>59500.00000000001</c:v>
                </c:pt>
              </c:numCache>
            </c:numRef>
          </c:xVal>
          <c:yVal>
            <c:numRef>
              <c:f>plotting!$W$32</c:f>
              <c:numCache>
                <c:ptCount val="1"/>
                <c:pt idx="0">
                  <c:v>0.6526315789473685</c:v>
                </c:pt>
              </c:numCache>
            </c:numRef>
          </c:yVal>
          <c:smooth val="0"/>
        </c:ser>
        <c:ser>
          <c:idx val="15"/>
          <c:order val="16"/>
          <c:tx>
            <c:strRef>
              <c:f>plotting!$C$33</c:f>
              <c:strCache>
                <c:ptCount val="1"/>
                <c:pt idx="0">
                  <c:v>SMS-PP text messaging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plotting!$AA$33</c:f>
              <c:numCache>
                <c:ptCount val="1"/>
                <c:pt idx="0">
                  <c:v>714000</c:v>
                </c:pt>
              </c:numCache>
            </c:numRef>
          </c:xVal>
          <c:yVal>
            <c:numRef>
              <c:f>plotting!$W$33</c:f>
              <c:numCache>
                <c:ptCount val="1"/>
                <c:pt idx="0">
                  <c:v>0.631578947368421</c:v>
                </c:pt>
              </c:numCache>
            </c:numRef>
          </c:yVal>
          <c:smooth val="0"/>
        </c:ser>
        <c:ser>
          <c:idx val="16"/>
          <c:order val="17"/>
          <c:tx>
            <c:strRef>
              <c:f>plotting!$C$34</c:f>
              <c:strCache>
                <c:ptCount val="1"/>
                <c:pt idx="0">
                  <c:v>Telephone auto-dialler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plotting!$AA$34</c:f>
              <c:numCache>
                <c:ptCount val="1"/>
                <c:pt idx="0">
                  <c:v>12495000</c:v>
                </c:pt>
              </c:numCache>
            </c:numRef>
          </c:xVal>
          <c:yVal>
            <c:numRef>
              <c:f>plotting!$W$34</c:f>
              <c:numCache>
                <c:ptCount val="1"/>
                <c:pt idx="0">
                  <c:v>0.5263157894736842</c:v>
                </c:pt>
              </c:numCache>
            </c:numRef>
          </c:yVal>
          <c:smooth val="0"/>
        </c:ser>
        <c:ser>
          <c:idx val="17"/>
          <c:order val="18"/>
          <c:tx>
            <c:strRef>
              <c:f>plotting!$C$35</c:f>
              <c:strCache>
                <c:ptCount val="1"/>
                <c:pt idx="0">
                  <c:v>Telephone trees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333399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plotting!$AA$35</c:f>
              <c:numCache>
                <c:ptCount val="1"/>
                <c:pt idx="0">
                  <c:v>4783800</c:v>
                </c:pt>
              </c:numCache>
            </c:numRef>
          </c:xVal>
          <c:yVal>
            <c:numRef>
              <c:f>plotting!$W$35</c:f>
              <c:numCache>
                <c:ptCount val="1"/>
                <c:pt idx="0">
                  <c:v>0.6421052631578947</c:v>
                </c:pt>
              </c:numCache>
            </c:numRef>
          </c:yVal>
          <c:smooth val="0"/>
        </c:ser>
        <c:ser>
          <c:idx val="18"/>
          <c:order val="19"/>
          <c:tx>
            <c:strRef>
              <c:f>plotting!$C$36</c:f>
              <c:strCache>
                <c:ptCount val="1"/>
                <c:pt idx="0">
                  <c:v>Tourist radio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666699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plotting!$AA$36</c:f>
              <c:numCache>
                <c:ptCount val="1"/>
                <c:pt idx="0">
                  <c:v>#N/A</c:v>
                </c:pt>
              </c:numCache>
            </c:numRef>
          </c:xVal>
          <c:yVal>
            <c:numRef>
              <c:f>plotting!$W$36</c:f>
              <c:numCache>
                <c:ptCount val="1"/>
                <c:pt idx="0">
                  <c:v>0.3894736842105263</c:v>
                </c:pt>
              </c:numCache>
            </c:numRef>
          </c:yVal>
          <c:smooth val="0"/>
        </c:ser>
        <c:ser>
          <c:idx val="19"/>
          <c:order val="20"/>
          <c:tx>
            <c:strRef>
              <c:f>plotting!$C$37</c:f>
              <c:strCache>
                <c:ptCount val="1"/>
                <c:pt idx="0">
                  <c:v>Websites/WAP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3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ize val="8"/>
              <c:spPr>
                <a:solidFill>
                  <a:srgbClr val="808080"/>
                </a:solidFill>
                <a:ln>
                  <a:solidFill>
                    <a:srgbClr val="808080"/>
                  </a:solidFill>
                </a:ln>
              </c:spPr>
            </c:marke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8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plotting!$AA$37</c:f>
              <c:numCache>
                <c:ptCount val="1"/>
                <c:pt idx="0">
                  <c:v>#N/A</c:v>
                </c:pt>
              </c:numCache>
            </c:numRef>
          </c:xVal>
          <c:yVal>
            <c:numRef>
              <c:f>plotting!$W$37</c:f>
              <c:numCache>
                <c:ptCount val="1"/>
                <c:pt idx="0">
                  <c:v>0.5473684210526316</c:v>
                </c:pt>
              </c:numCache>
            </c:numRef>
          </c:yVal>
          <c:smooth val="0"/>
        </c:ser>
        <c:ser>
          <c:idx val="20"/>
          <c:order val="21"/>
          <c:tx>
            <c:strRef>
              <c:f>plotting!$C$38</c:f>
              <c:strCache>
                <c:ptCount val="1"/>
                <c:pt idx="0">
                  <c:v>Website banners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8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plotting!$AA$38</c:f>
              <c:numCache>
                <c:ptCount val="1"/>
                <c:pt idx="0">
                  <c:v>#N/A</c:v>
                </c:pt>
              </c:numCache>
            </c:numRef>
          </c:xVal>
          <c:yVal>
            <c:numRef>
              <c:f>plotting!$W$38</c:f>
              <c:numCache>
                <c:ptCount val="1"/>
                <c:pt idx="0">
                  <c:v>0.7052631578947368</c:v>
                </c:pt>
              </c:numCache>
            </c:numRef>
          </c:yVal>
          <c:smooth val="0"/>
        </c:ser>
        <c:ser>
          <c:idx val="31"/>
          <c:order val="22"/>
          <c:tx>
            <c:strRef>
              <c:f>plotting!$C$39</c:f>
              <c:strCache>
                <c:ptCount val="1"/>
                <c:pt idx="0">
                  <c:v>Fixed PA loud-speakers 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ize val="8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8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plotting!$AA$39</c:f>
              <c:numCache>
                <c:ptCount val="1"/>
                <c:pt idx="0">
                  <c:v>4879000</c:v>
                </c:pt>
              </c:numCache>
            </c:numRef>
          </c:xVal>
          <c:yVal>
            <c:numRef>
              <c:f>plotting!$W$39</c:f>
              <c:numCache>
                <c:ptCount val="1"/>
                <c:pt idx="0">
                  <c:v>0.6631578947368421</c:v>
                </c:pt>
              </c:numCache>
            </c:numRef>
          </c:yVal>
          <c:smooth val="0"/>
        </c:ser>
        <c:ser>
          <c:idx val="21"/>
          <c:order val="23"/>
          <c:tx>
            <c:strRef>
              <c:f>plotting!$C$40</c:f>
              <c:strCache>
                <c:ptCount val="1"/>
                <c:pt idx="0">
                  <c:v>Mobile PA announcements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sng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plotting!$AA$40</c:f>
              <c:numCache>
                <c:ptCount val="1"/>
                <c:pt idx="0">
                  <c:v>2439500</c:v>
                </c:pt>
              </c:numCache>
            </c:numRef>
          </c:xVal>
          <c:yVal>
            <c:numRef>
              <c:f>plotting!$W$40</c:f>
              <c:numCache>
                <c:ptCount val="1"/>
                <c:pt idx="0">
                  <c:v>0.6736842105263158</c:v>
                </c:pt>
              </c:numCache>
            </c:numRef>
          </c:yVal>
          <c:smooth val="0"/>
        </c:ser>
        <c:ser>
          <c:idx val="22"/>
          <c:order val="24"/>
          <c:tx>
            <c:strRef>
              <c:f>plotting!$C$41</c:f>
              <c:strCache>
                <c:ptCount val="1"/>
                <c:pt idx="0">
                  <c:v>Flares, explosives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plotting!$AA$41</c:f>
              <c:numCache>
                <c:ptCount val="1"/>
                <c:pt idx="0">
                  <c:v>#N/A</c:v>
                </c:pt>
              </c:numCache>
            </c:numRef>
          </c:xVal>
          <c:yVal>
            <c:numRef>
              <c:f>plotting!$W$41</c:f>
              <c:numCache>
                <c:ptCount val="1"/>
                <c:pt idx="0">
                  <c:v>0.37894736842105264</c:v>
                </c:pt>
              </c:numCache>
            </c:numRef>
          </c:yVal>
          <c:smooth val="0"/>
        </c:ser>
        <c:ser>
          <c:idx val="23"/>
          <c:order val="25"/>
          <c:tx>
            <c:strRef>
              <c:f>plotting!$C$42</c:f>
              <c:strCache>
                <c:ptCount val="1"/>
                <c:pt idx="0">
                  <c:v>Radio Data Systems*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9933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plotting!$AA$42</c:f>
              <c:numCache>
                <c:ptCount val="1"/>
                <c:pt idx="0">
                  <c:v>833000</c:v>
                </c:pt>
              </c:numCache>
            </c:numRef>
          </c:xVal>
          <c:yVal>
            <c:numRef>
              <c:f>plotting!$W$42</c:f>
              <c:numCache>
                <c:ptCount val="1"/>
                <c:pt idx="0">
                  <c:v>0.49473684210526314</c:v>
                </c:pt>
              </c:numCache>
            </c:numRef>
          </c:yVal>
          <c:smooth val="0"/>
        </c:ser>
        <c:ser>
          <c:idx val="24"/>
          <c:order val="26"/>
          <c:tx>
            <c:strRef>
              <c:f>plotting!$C$43</c:f>
              <c:strCache>
                <c:ptCount val="1"/>
                <c:pt idx="0">
                  <c:v>Radio (UHF, VHF or HF)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plotting!$AA$43</c:f>
              <c:numCache>
                <c:ptCount val="1"/>
                <c:pt idx="0">
                  <c:v>833000</c:v>
                </c:pt>
              </c:numCache>
            </c:numRef>
          </c:xVal>
          <c:yVal>
            <c:numRef>
              <c:f>plotting!$W$43</c:f>
              <c:numCache>
                <c:ptCount val="1"/>
                <c:pt idx="0">
                  <c:v>0.5789473684210527</c:v>
                </c:pt>
              </c:numCache>
            </c:numRef>
          </c:yVal>
          <c:smooth val="0"/>
        </c:ser>
        <c:ser>
          <c:idx val="25"/>
          <c:order val="27"/>
          <c:tx>
            <c:strRef>
              <c:f>plotting!$C$44</c:f>
              <c:strCache>
                <c:ptCount val="1"/>
                <c:pt idx="0">
                  <c:v>Sirens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dLbls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808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plotting!$AA$44</c:f>
              <c:numCache>
                <c:ptCount val="1"/>
                <c:pt idx="0">
                  <c:v>5355000</c:v>
                </c:pt>
              </c:numCache>
            </c:numRef>
          </c:xVal>
          <c:yVal>
            <c:numRef>
              <c:f>plotting!$W$44</c:f>
              <c:numCache>
                <c:ptCount val="1"/>
                <c:pt idx="0">
                  <c:v>0.5052631578947369</c:v>
                </c:pt>
              </c:numCache>
            </c:numRef>
          </c:yVal>
          <c:smooth val="0"/>
        </c:ser>
        <c:ser>
          <c:idx val="26"/>
          <c:order val="28"/>
          <c:tx>
            <c:strRef>
              <c:f>plotting!$C$45</c:f>
              <c:strCache>
                <c:ptCount val="1"/>
                <c:pt idx="0">
                  <c:v>Tone-activated alert radio*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sng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plotting!$AA$45</c:f>
              <c:numCache>
                <c:ptCount val="1"/>
                <c:pt idx="0">
                  <c:v>121380.00000000001</c:v>
                </c:pt>
              </c:numCache>
            </c:numRef>
          </c:xVal>
          <c:yVal>
            <c:numRef>
              <c:f>plotting!$W$45</c:f>
              <c:numCache>
                <c:ptCount val="1"/>
                <c:pt idx="0">
                  <c:v>0.8315789473684211</c:v>
                </c:pt>
              </c:numCache>
            </c:numRef>
          </c:yVal>
          <c:smooth val="0"/>
        </c:ser>
        <c:ser>
          <c:idx val="28"/>
          <c:order val="29"/>
          <c:tx>
            <c:strRef>
              <c:f>density_class!$Q$13</c:f>
              <c:strCache>
                <c:ptCount val="1"/>
                <c:pt idx="0">
                  <c:v>Budget (can afford 1 option to left)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density_class!$O$13:$O$14</c:f>
              <c:numCache>
                <c:ptCount val="2"/>
                <c:pt idx="0">
                  <c:v>200000</c:v>
                </c:pt>
                <c:pt idx="1">
                  <c:v>200000</c:v>
                </c:pt>
              </c:numCache>
            </c:numRef>
          </c:xVal>
          <c:yVal>
            <c:numRef>
              <c:f>density_class!$P$13:$P$14</c:f>
              <c:numCach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</c:ser>
        <c:ser>
          <c:idx val="29"/>
          <c:order val="30"/>
          <c:tx>
            <c:strRef>
              <c:f>density_class!$Q$15</c:f>
              <c:strCache>
                <c:ptCount val="1"/>
                <c:pt idx="0">
                  <c:v>1/2 Budget (can afford 2 options to left)</c:v>
                </c:pt>
              </c:strCache>
            </c:strRef>
          </c:tx>
          <c:spPr>
            <a:ln w="12700">
              <a:solidFill>
                <a:srgbClr val="99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density_class!$O$15:$O$16</c:f>
              <c:numCache>
                <c:ptCount val="2"/>
                <c:pt idx="0">
                  <c:v>100000</c:v>
                </c:pt>
                <c:pt idx="1">
                  <c:v>100000</c:v>
                </c:pt>
              </c:numCache>
            </c:numRef>
          </c:xVal>
          <c:yVal>
            <c:numRef>
              <c:f>density_class!$P$15:$P$16</c:f>
              <c:numCach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</c:ser>
        <c:ser>
          <c:idx val="30"/>
          <c:order val="31"/>
          <c:tx>
            <c:strRef>
              <c:f>density_class!$Q$17</c:f>
              <c:strCache>
                <c:ptCount val="1"/>
                <c:pt idx="0">
                  <c:v>1/4 Budget (can afford 4 options to left)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density_class!$O$17:$O$18</c:f>
              <c:numCache>
                <c:ptCount val="2"/>
                <c:pt idx="0">
                  <c:v>50000</c:v>
                </c:pt>
                <c:pt idx="1">
                  <c:v>50000</c:v>
                </c:pt>
              </c:numCache>
            </c:numRef>
          </c:xVal>
          <c:yVal>
            <c:numRef>
              <c:f>density_class!$P$17:$P$18</c:f>
              <c:numCach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</c:ser>
        <c:axId val="66040789"/>
        <c:axId val="57496190"/>
      </c:scatterChart>
      <c:valAx>
        <c:axId val="66040789"/>
        <c:scaling>
          <c:orientation val="minMax"/>
          <c:min val="0"/>
        </c:scaling>
        <c:axPos val="b"/>
        <c:title>
          <c:tx>
            <c:strRef>
              <c:f>density_class!$F$10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12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496190"/>
        <c:crosses val="autoZero"/>
        <c:crossBetween val="midCat"/>
        <c:dispUnits/>
      </c:valAx>
      <c:valAx>
        <c:axId val="57496190"/>
        <c:scaling>
          <c:orientation val="minMax"/>
          <c:max val="1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Effectiveness score</a:t>
                </a:r>
              </a:p>
            </c:rich>
          </c:tx>
          <c:layout>
            <c:manualLayout>
              <c:xMode val="factor"/>
              <c:yMode val="factor"/>
              <c:x val="0.00025"/>
              <c:y val="-0.0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04078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800" b="1" i="0" u="none" baseline="0">
                <a:solidFill>
                  <a:srgbClr val="339966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4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5"/>
        <c:txPr>
          <a:bodyPr vert="horz" rot="0"/>
          <a:lstStyle/>
          <a:p>
            <a:pPr>
              <a:defRPr lang="en-US" cap="none" sz="800" b="1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6"/>
        <c:txPr>
          <a:bodyPr vert="horz" rot="0"/>
          <a:lstStyle/>
          <a:p>
            <a:pPr>
              <a:defRPr lang="en-US" cap="none" sz="800" b="1" i="0" u="none" baseline="0">
                <a:solidFill>
                  <a:srgbClr val="666699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7"/>
        <c:txPr>
          <a:bodyPr vert="horz" rot="0"/>
          <a:lstStyle/>
          <a:p>
            <a:pPr>
              <a:defRPr lang="en-US" cap="none" sz="800" b="1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8"/>
        <c:txPr>
          <a:bodyPr vert="horz" rot="0"/>
          <a:lstStyle/>
          <a:p>
            <a:pPr>
              <a:defRPr lang="en-US" cap="none" sz="800" b="1" i="0" u="none" baseline="0">
                <a:solidFill>
                  <a:srgbClr val="80008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9"/>
        <c:txPr>
          <a:bodyPr vert="horz" rot="0"/>
          <a:lstStyle/>
          <a:p>
            <a:pPr>
              <a:defRPr lang="en-US" cap="none" sz="800" b="1" i="0" u="none" baseline="0">
                <a:solidFill>
                  <a:srgbClr val="993366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0"/>
        <c:txPr>
          <a:bodyPr vert="horz" rot="0"/>
          <a:lstStyle/>
          <a:p>
            <a:pPr>
              <a:defRPr lang="en-US" cap="none" sz="8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1"/>
        <c:txPr>
          <a:bodyPr vert="horz" rot="0"/>
          <a:lstStyle/>
          <a:p>
            <a:pPr>
              <a:defRPr lang="en-US" cap="none" sz="800" b="1" i="0" u="none" baseline="0">
                <a:solidFill>
                  <a:srgbClr val="9933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2"/>
        <c:txPr>
          <a:bodyPr vert="horz" rot="0"/>
          <a:lstStyle/>
          <a:p>
            <a:pPr>
              <a:defRPr lang="en-US" cap="none" sz="800" b="1" i="0" u="none" baseline="0">
                <a:solidFill>
                  <a:srgbClr val="FF66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3"/>
        <c:txPr>
          <a:bodyPr vert="horz" rot="0"/>
          <a:lstStyle/>
          <a:p>
            <a:pPr>
              <a:defRPr lang="en-US" cap="none" sz="800" b="1" i="0" u="none" baseline="0">
                <a:solidFill>
                  <a:srgbClr val="808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4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5"/>
        <c:txPr>
          <a:bodyPr vert="horz" rot="0"/>
          <a:lstStyle/>
          <a:p>
            <a:pPr>
              <a:defRPr lang="en-US" cap="none" sz="800" b="1" i="0" u="none" baseline="0">
                <a:solidFill>
                  <a:srgbClr val="339966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6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7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8"/>
        <c:txPr>
          <a:bodyPr vert="horz" rot="0"/>
          <a:lstStyle/>
          <a:p>
            <a:pPr>
              <a:defRPr lang="en-US" cap="none" sz="800" b="1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9"/>
        <c:txPr>
          <a:bodyPr vert="horz" rot="0"/>
          <a:lstStyle/>
          <a:p>
            <a:pPr>
              <a:defRPr lang="en-US" cap="none" sz="800" b="1" i="0" u="none" baseline="0">
                <a:solidFill>
                  <a:srgbClr val="666699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0"/>
        <c:txPr>
          <a:bodyPr vert="horz" rot="0"/>
          <a:lstStyle/>
          <a:p>
            <a:pPr>
              <a:defRPr lang="en-US" cap="none" sz="800" b="1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1"/>
        <c:txPr>
          <a:bodyPr vert="horz" rot="0"/>
          <a:lstStyle/>
          <a:p>
            <a:pPr>
              <a:defRPr lang="en-US" cap="none" sz="800" b="1" i="0" u="none" baseline="0">
                <a:solidFill>
                  <a:srgbClr val="80008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3"/>
        <c:txPr>
          <a:bodyPr vert="horz" rot="0"/>
          <a:lstStyle/>
          <a:p>
            <a:pPr>
              <a:defRPr lang="en-US" cap="none" sz="800" b="1" i="0" u="none" baseline="0">
                <a:solidFill>
                  <a:srgbClr val="993366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4"/>
        <c:txPr>
          <a:bodyPr vert="horz" rot="0"/>
          <a:lstStyle/>
          <a:p>
            <a:pPr>
              <a:defRPr lang="en-US" cap="none" sz="8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5"/>
        <c:txPr>
          <a:bodyPr vert="horz" rot="0"/>
          <a:lstStyle/>
          <a:p>
            <a:pPr>
              <a:defRPr lang="en-US" cap="none" sz="800" b="1" i="0" u="none" baseline="0">
                <a:solidFill>
                  <a:srgbClr val="9933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6"/>
        <c:txPr>
          <a:bodyPr vert="horz" rot="0"/>
          <a:lstStyle/>
          <a:p>
            <a:pPr>
              <a:defRPr lang="en-US" cap="none" sz="800" b="1" i="0" u="none" baseline="0">
                <a:solidFill>
                  <a:srgbClr val="FF66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7"/>
        <c:txPr>
          <a:bodyPr vert="horz" rot="0"/>
          <a:lstStyle/>
          <a:p>
            <a:pPr>
              <a:defRPr lang="en-US" cap="none" sz="800" b="1" i="0" u="none" baseline="0">
                <a:solidFill>
                  <a:srgbClr val="808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8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9"/>
        <c:txPr>
          <a:bodyPr vert="horz" rot="0"/>
          <a:lstStyle/>
          <a:p>
            <a:pPr>
              <a:defRPr lang="en-US" cap="none" sz="8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30"/>
        <c:txPr>
          <a:bodyPr vert="horz" rot="0"/>
          <a:lstStyle/>
          <a:p>
            <a:pPr>
              <a:defRPr lang="en-US" cap="none" sz="800" b="1" i="0" u="none" baseline="0">
                <a:solidFill>
                  <a:srgbClr val="9933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31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72125"/>
          <c:y val="0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165"/>
          <c:w val="0.62625"/>
          <c:h val="0.96725"/>
        </c:manualLayout>
      </c:layout>
      <c:barChart>
        <c:barDir val="bar"/>
        <c:grouping val="percentStacked"/>
        <c:varyColors val="0"/>
        <c:ser>
          <c:idx val="0"/>
          <c:order val="0"/>
          <c:tx>
            <c:v>High density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density_class!$I$7:$I$22</c:f>
              <c:strCache>
                <c:ptCount val="16"/>
                <c:pt idx="0">
                  <c:v>Northland Region</c:v>
                </c:pt>
                <c:pt idx="1">
                  <c:v>Auckland Region</c:v>
                </c:pt>
                <c:pt idx="2">
                  <c:v>Waikato Region</c:v>
                </c:pt>
                <c:pt idx="3">
                  <c:v>Bay of Plenty Region</c:v>
                </c:pt>
                <c:pt idx="4">
                  <c:v>Gisborne Region</c:v>
                </c:pt>
                <c:pt idx="5">
                  <c:v>Hawke's Bay Region</c:v>
                </c:pt>
                <c:pt idx="6">
                  <c:v>Taranaki Region</c:v>
                </c:pt>
                <c:pt idx="7">
                  <c:v>Manawatu-Wanganui Region</c:v>
                </c:pt>
                <c:pt idx="8">
                  <c:v>Wellington Region</c:v>
                </c:pt>
                <c:pt idx="9">
                  <c:v>West Coast Region</c:v>
                </c:pt>
                <c:pt idx="10">
                  <c:v>Canterbury Region</c:v>
                </c:pt>
                <c:pt idx="11">
                  <c:v>Otago Region</c:v>
                </c:pt>
                <c:pt idx="12">
                  <c:v>Southland Region</c:v>
                </c:pt>
                <c:pt idx="13">
                  <c:v>Tasman Region</c:v>
                </c:pt>
                <c:pt idx="14">
                  <c:v>Nelson Region</c:v>
                </c:pt>
                <c:pt idx="15">
                  <c:v>Marlborough Region</c:v>
                </c:pt>
              </c:strCache>
            </c:strRef>
          </c:cat>
          <c:val>
            <c:numRef>
              <c:f>density_class!$L$7:$L$22</c:f>
              <c:numCache>
                <c:ptCount val="16"/>
                <c:pt idx="0">
                  <c:v>0.5635485601860132</c:v>
                </c:pt>
                <c:pt idx="1">
                  <c:v>0.9343415358662168</c:v>
                </c:pt>
                <c:pt idx="2">
                  <c:v>0.70683145857933</c:v>
                </c:pt>
                <c:pt idx="3">
                  <c:v>0.7863454281567489</c:v>
                </c:pt>
                <c:pt idx="4">
                  <c:v>0.7278975741239893</c:v>
                </c:pt>
                <c:pt idx="5">
                  <c:v>0.7917460961265463</c:v>
                </c:pt>
                <c:pt idx="6">
                  <c:v>0.7378006675106457</c:v>
                </c:pt>
                <c:pt idx="7">
                  <c:v>0.7601764777311548</c:v>
                </c:pt>
                <c:pt idx="8">
                  <c:v>0.9347429480282546</c:v>
                </c:pt>
                <c:pt idx="9">
                  <c:v>0.5786453433678269</c:v>
                </c:pt>
                <c:pt idx="10">
                  <c:v>0.8390224557007133</c:v>
                </c:pt>
                <c:pt idx="11">
                  <c:v>0.7941135829763715</c:v>
                </c:pt>
                <c:pt idx="12">
                  <c:v>0.6982609807557062</c:v>
                </c:pt>
                <c:pt idx="13">
                  <c:v>0.5326750682083928</c:v>
                </c:pt>
                <c:pt idx="14">
                  <c:v>0.9281721632196758</c:v>
                </c:pt>
                <c:pt idx="15">
                  <c:v>0.7993033751962323</c:v>
                </c:pt>
              </c:numCache>
            </c:numRef>
          </c:val>
        </c:ser>
        <c:ser>
          <c:idx val="1"/>
          <c:order val="1"/>
          <c:tx>
            <c:v>Low Density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density_class!$I$7:$I$22</c:f>
              <c:strCache>
                <c:ptCount val="16"/>
                <c:pt idx="0">
                  <c:v>Northland Region</c:v>
                </c:pt>
                <c:pt idx="1">
                  <c:v>Auckland Region</c:v>
                </c:pt>
                <c:pt idx="2">
                  <c:v>Waikato Region</c:v>
                </c:pt>
                <c:pt idx="3">
                  <c:v>Bay of Plenty Region</c:v>
                </c:pt>
                <c:pt idx="4">
                  <c:v>Gisborne Region</c:v>
                </c:pt>
                <c:pt idx="5">
                  <c:v>Hawke's Bay Region</c:v>
                </c:pt>
                <c:pt idx="6">
                  <c:v>Taranaki Region</c:v>
                </c:pt>
                <c:pt idx="7">
                  <c:v>Manawatu-Wanganui Region</c:v>
                </c:pt>
                <c:pt idx="8">
                  <c:v>Wellington Region</c:v>
                </c:pt>
                <c:pt idx="9">
                  <c:v>West Coast Region</c:v>
                </c:pt>
                <c:pt idx="10">
                  <c:v>Canterbury Region</c:v>
                </c:pt>
                <c:pt idx="11">
                  <c:v>Otago Region</c:v>
                </c:pt>
                <c:pt idx="12">
                  <c:v>Southland Region</c:v>
                </c:pt>
                <c:pt idx="13">
                  <c:v>Tasman Region</c:v>
                </c:pt>
                <c:pt idx="14">
                  <c:v>Nelson Region</c:v>
                </c:pt>
                <c:pt idx="15">
                  <c:v>Marlborough Region</c:v>
                </c:pt>
              </c:strCache>
            </c:strRef>
          </c:cat>
          <c:val>
            <c:numRef>
              <c:f>density_class!$M$7:$M$22</c:f>
              <c:numCache>
                <c:ptCount val="16"/>
                <c:pt idx="0">
                  <c:v>0.43645143981398676</c:v>
                </c:pt>
                <c:pt idx="1">
                  <c:v>0.06565846413378319</c:v>
                </c:pt>
                <c:pt idx="2">
                  <c:v>0.29316854142066995</c:v>
                </c:pt>
                <c:pt idx="3">
                  <c:v>0.2136545718432511</c:v>
                </c:pt>
                <c:pt idx="4">
                  <c:v>0.2721024258760108</c:v>
                </c:pt>
                <c:pt idx="5">
                  <c:v>0.20825390387345366</c:v>
                </c:pt>
                <c:pt idx="6">
                  <c:v>0.26219933248935434</c:v>
                </c:pt>
                <c:pt idx="7">
                  <c:v>0.2398235222688452</c:v>
                </c:pt>
                <c:pt idx="8">
                  <c:v>0.06525705197174533</c:v>
                </c:pt>
                <c:pt idx="9">
                  <c:v>0.4213546566321731</c:v>
                </c:pt>
                <c:pt idx="10">
                  <c:v>0.16097754429928673</c:v>
                </c:pt>
                <c:pt idx="11">
                  <c:v>0.2058864170236286</c:v>
                </c:pt>
                <c:pt idx="12">
                  <c:v>0.30173901924429386</c:v>
                </c:pt>
                <c:pt idx="13">
                  <c:v>0.4673249317916071</c:v>
                </c:pt>
                <c:pt idx="14">
                  <c:v>0.0718278367803242</c:v>
                </c:pt>
                <c:pt idx="15">
                  <c:v>0.20069662480376765</c:v>
                </c:pt>
              </c:numCache>
            </c:numRef>
          </c:val>
        </c:ser>
        <c:overlap val="100"/>
        <c:gapWidth val="50"/>
        <c:axId val="47703663"/>
        <c:axId val="26679784"/>
      </c:barChart>
      <c:catAx>
        <c:axId val="477036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6679784"/>
        <c:crosses val="autoZero"/>
        <c:auto val="1"/>
        <c:lblOffset val="100"/>
        <c:noMultiLvlLbl val="0"/>
      </c:catAx>
      <c:valAx>
        <c:axId val="2667978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770366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95"/>
          <c:y val="0.448"/>
          <c:w val="0.13125"/>
          <c:h val="0.103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115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 zoomScale="115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 zoomScale="115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 zoomScale="115"/>
  </sheetViews>
  <pageMargins left="0.75" right="0.75" top="1" bottom="1" header="0.5" footer="0.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134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66675</xdr:rowOff>
    </xdr:from>
    <xdr:to>
      <xdr:col>0</xdr:col>
      <xdr:colOff>9982200</xdr:colOff>
      <xdr:row>38</xdr:row>
      <xdr:rowOff>95250</xdr:rowOff>
    </xdr:to>
    <xdr:graphicFrame>
      <xdr:nvGraphicFramePr>
        <xdr:cNvPr id="1" name="Chart 1"/>
        <xdr:cNvGraphicFramePr/>
      </xdr:nvGraphicFramePr>
      <xdr:xfrm>
        <a:off x="85725" y="228600"/>
        <a:ext cx="9896475" cy="601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0.484</cdr:x>
      <cdr:y>0.431</cdr:y>
    </cdr:from>
    <cdr:to>
      <cdr:x>0.60075</cdr:x>
      <cdr:y>0.504</cdr:y>
    </cdr:to>
    <cdr:sp>
      <cdr:nvSpPr>
        <cdr:cNvPr id="1" name="TextBox 3"/>
        <cdr:cNvSpPr txBox="1">
          <a:spLocks noChangeArrowheads="1"/>
        </cdr:cNvSpPr>
      </cdr:nvSpPr>
      <cdr:spPr>
        <a:xfrm>
          <a:off x="4495800" y="2457450"/>
          <a:ext cx="1085850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Above average
Below average</a:t>
          </a:r>
        </a:p>
      </cdr:txBody>
    </cdr:sp>
  </cdr:relSizeAnchor>
  <cdr:relSizeAnchor xmlns:cdr="http://schemas.openxmlformats.org/drawingml/2006/chartDrawing">
    <cdr:from>
      <cdr:x>0.10325</cdr:x>
      <cdr:y>0.84075</cdr:y>
    </cdr:from>
    <cdr:to>
      <cdr:x>0.53875</cdr:x>
      <cdr:y>0.87975</cdr:y>
    </cdr:to>
    <cdr:sp>
      <cdr:nvSpPr>
        <cdr:cNvPr id="2" name="TextBox 1"/>
        <cdr:cNvSpPr txBox="1">
          <a:spLocks noChangeArrowheads="1"/>
        </cdr:cNvSpPr>
      </cdr:nvSpPr>
      <cdr:spPr>
        <a:xfrm>
          <a:off x="952500" y="4800600"/>
          <a:ext cx="40481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20% = lowest possible score, all criteria score 1 in this case</a:t>
          </a:r>
        </a:p>
      </cdr:txBody>
    </cdr:sp>
  </cdr:relSizeAnchor>
  <cdr:relSizeAnchor xmlns:cdr="http://schemas.openxmlformats.org/drawingml/2006/chartDrawing">
    <cdr:from>
      <cdr:x>0.10375</cdr:x>
      <cdr:y>0.46575</cdr:y>
    </cdr:from>
    <cdr:to>
      <cdr:x>0.72625</cdr:x>
      <cdr:y>0.46575</cdr:y>
    </cdr:to>
    <cdr:sp>
      <cdr:nvSpPr>
        <cdr:cNvPr id="3" name="Line 2"/>
        <cdr:cNvSpPr>
          <a:spLocks/>
        </cdr:cNvSpPr>
      </cdr:nvSpPr>
      <cdr:spPr>
        <a:xfrm flipV="1">
          <a:off x="962025" y="2657475"/>
          <a:ext cx="579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0.10075</cdr:x>
      <cdr:y>0.04075</cdr:y>
    </cdr:from>
    <cdr:to>
      <cdr:x>0.713</cdr:x>
      <cdr:y>0.08325</cdr:y>
    </cdr:to>
    <cdr:sp textlink="input!$C$21">
      <cdr:nvSpPr>
        <cdr:cNvPr id="4" name="TextBox 5"/>
        <cdr:cNvSpPr txBox="1">
          <a:spLocks noChangeArrowheads="1"/>
        </cdr:cNvSpPr>
      </cdr:nvSpPr>
      <cdr:spPr>
        <a:xfrm>
          <a:off x="933450" y="228600"/>
          <a:ext cx="56959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f2a87646-91de-4e62-8e15-f63c3fb1c998}" type="TxLink">
            <a:rPr lang="en-US" cap="none" sz="1000" b="0" i="0" u="none" baseline="0">
              <a:latin typeface="Arial"/>
              <a:ea typeface="Arial"/>
              <a:cs typeface="Arial"/>
            </a:rPr>
            <a:t>Expected reach is within mobile and landline coverage at home</a:t>
          </a:fld>
        </a:p>
      </cdr:txBody>
    </cdr:sp>
  </cdr:relSizeAnchor>
  <cdr:relSizeAnchor xmlns:cdr="http://schemas.openxmlformats.org/drawingml/2006/chartDrawing">
    <cdr:from>
      <cdr:x>0.4685</cdr:x>
      <cdr:y>0.006</cdr:y>
    </cdr:from>
    <cdr:to>
      <cdr:x>0.7095</cdr:x>
      <cdr:y>0.0415</cdr:y>
    </cdr:to>
    <cdr:sp>
      <cdr:nvSpPr>
        <cdr:cNvPr id="5" name="TextBox 8"/>
        <cdr:cNvSpPr txBox="1">
          <a:spLocks noChangeArrowheads="1"/>
        </cdr:cNvSpPr>
      </cdr:nvSpPr>
      <cdr:spPr>
        <a:xfrm>
          <a:off x="4352925" y="28575"/>
          <a:ext cx="22383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* Not currently available in New Zealand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0.10325</cdr:x>
      <cdr:y>0.8425</cdr:y>
    </cdr:from>
    <cdr:to>
      <cdr:x>0.53875</cdr:x>
      <cdr:y>0.8815</cdr:y>
    </cdr:to>
    <cdr:sp>
      <cdr:nvSpPr>
        <cdr:cNvPr id="1" name="TextBox 1"/>
        <cdr:cNvSpPr txBox="1">
          <a:spLocks noChangeArrowheads="1"/>
        </cdr:cNvSpPr>
      </cdr:nvSpPr>
      <cdr:spPr>
        <a:xfrm>
          <a:off x="952500" y="4810125"/>
          <a:ext cx="40481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20% = lowest possible score, all criteria score 1 in this case</a:t>
          </a:r>
        </a:p>
      </cdr:txBody>
    </cdr:sp>
  </cdr:relSizeAnchor>
  <cdr:relSizeAnchor xmlns:cdr="http://schemas.openxmlformats.org/drawingml/2006/chartDrawing">
    <cdr:from>
      <cdr:x>0.10375</cdr:x>
      <cdr:y>0.46575</cdr:y>
    </cdr:from>
    <cdr:to>
      <cdr:x>0.7235</cdr:x>
      <cdr:y>0.46575</cdr:y>
    </cdr:to>
    <cdr:sp>
      <cdr:nvSpPr>
        <cdr:cNvPr id="2" name="Line 2"/>
        <cdr:cNvSpPr>
          <a:spLocks/>
        </cdr:cNvSpPr>
      </cdr:nvSpPr>
      <cdr:spPr>
        <a:xfrm flipV="1">
          <a:off x="962025" y="2657475"/>
          <a:ext cx="5762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0.59325</cdr:x>
      <cdr:y>0.4295</cdr:y>
    </cdr:from>
    <cdr:to>
      <cdr:x>0.71</cdr:x>
      <cdr:y>0.5025</cdr:y>
    </cdr:to>
    <cdr:sp>
      <cdr:nvSpPr>
        <cdr:cNvPr id="3" name="TextBox 3"/>
        <cdr:cNvSpPr txBox="1">
          <a:spLocks noChangeArrowheads="1"/>
        </cdr:cNvSpPr>
      </cdr:nvSpPr>
      <cdr:spPr>
        <a:xfrm>
          <a:off x="5514975" y="2447925"/>
          <a:ext cx="1085850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Above average
Below average</a:t>
          </a:r>
        </a:p>
      </cdr:txBody>
    </cdr:sp>
  </cdr:relSizeAnchor>
  <cdr:relSizeAnchor xmlns:cdr="http://schemas.openxmlformats.org/drawingml/2006/chartDrawing">
    <cdr:from>
      <cdr:x>0.10075</cdr:x>
      <cdr:y>0.04075</cdr:y>
    </cdr:from>
    <cdr:to>
      <cdr:x>0.71025</cdr:x>
      <cdr:y>0.08325</cdr:y>
    </cdr:to>
    <cdr:sp textlink="input!$C$21">
      <cdr:nvSpPr>
        <cdr:cNvPr id="4" name="TextBox 4"/>
        <cdr:cNvSpPr txBox="1">
          <a:spLocks noChangeArrowheads="1"/>
        </cdr:cNvSpPr>
      </cdr:nvSpPr>
      <cdr:spPr>
        <a:xfrm>
          <a:off x="933450" y="228600"/>
          <a:ext cx="56673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69053b3a-e2e9-416e-99f1-f31409c45d49}" type="TxLink">
            <a:rPr lang="en-US" cap="none" sz="1000" b="0" i="0" u="none" baseline="0">
              <a:latin typeface="Arial"/>
              <a:ea typeface="Arial"/>
              <a:cs typeface="Arial"/>
            </a:rPr>
            <a:t>Expected reach is within mobile and landline coverage at home</a:t>
          </a:fld>
        </a:p>
      </cdr:txBody>
    </cdr:sp>
  </cdr:relSizeAnchor>
  <cdr:relSizeAnchor xmlns:cdr="http://schemas.openxmlformats.org/drawingml/2006/chartDrawing">
    <cdr:from>
      <cdr:x>0.46075</cdr:x>
      <cdr:y>0</cdr:y>
    </cdr:from>
    <cdr:to>
      <cdr:x>0.70175</cdr:x>
      <cdr:y>0.0355</cdr:y>
    </cdr:to>
    <cdr:sp>
      <cdr:nvSpPr>
        <cdr:cNvPr id="5" name="TextBox 5"/>
        <cdr:cNvSpPr txBox="1">
          <a:spLocks noChangeArrowheads="1"/>
        </cdr:cNvSpPr>
      </cdr:nvSpPr>
      <cdr:spPr>
        <a:xfrm>
          <a:off x="4286250" y="0"/>
          <a:ext cx="22383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* Not currently available in New Zealand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0.10325</cdr:x>
      <cdr:y>0.8435</cdr:y>
    </cdr:from>
    <cdr:to>
      <cdr:x>0.53875</cdr:x>
      <cdr:y>0.8825</cdr:y>
    </cdr:to>
    <cdr:sp>
      <cdr:nvSpPr>
        <cdr:cNvPr id="1" name="TextBox 2"/>
        <cdr:cNvSpPr txBox="1">
          <a:spLocks noChangeArrowheads="1"/>
        </cdr:cNvSpPr>
      </cdr:nvSpPr>
      <cdr:spPr>
        <a:xfrm>
          <a:off x="952500" y="4819650"/>
          <a:ext cx="40481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20% = lowest possible score, all criteria score 1 in this case</a:t>
          </a:r>
        </a:p>
      </cdr:txBody>
    </cdr:sp>
  </cdr:relSizeAnchor>
  <cdr:relSizeAnchor xmlns:cdr="http://schemas.openxmlformats.org/drawingml/2006/chartDrawing">
    <cdr:from>
      <cdr:x>0.10325</cdr:x>
      <cdr:y>0.4655</cdr:y>
    </cdr:from>
    <cdr:to>
      <cdr:x>0.72725</cdr:x>
      <cdr:y>0.4655</cdr:y>
    </cdr:to>
    <cdr:sp>
      <cdr:nvSpPr>
        <cdr:cNvPr id="2" name="Line 4"/>
        <cdr:cNvSpPr>
          <a:spLocks/>
        </cdr:cNvSpPr>
      </cdr:nvSpPr>
      <cdr:spPr>
        <a:xfrm>
          <a:off x="952500" y="2657475"/>
          <a:ext cx="581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0.48</cdr:x>
      <cdr:y>0.42575</cdr:y>
    </cdr:from>
    <cdr:to>
      <cdr:x>0.59675</cdr:x>
      <cdr:y>0.49875</cdr:y>
    </cdr:to>
    <cdr:sp>
      <cdr:nvSpPr>
        <cdr:cNvPr id="3" name="TextBox 5"/>
        <cdr:cNvSpPr txBox="1">
          <a:spLocks noChangeArrowheads="1"/>
        </cdr:cNvSpPr>
      </cdr:nvSpPr>
      <cdr:spPr>
        <a:xfrm>
          <a:off x="4457700" y="2428875"/>
          <a:ext cx="1085850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Above average
Below average</a:t>
          </a:r>
        </a:p>
      </cdr:txBody>
    </cdr:sp>
  </cdr:relSizeAnchor>
  <cdr:relSizeAnchor xmlns:cdr="http://schemas.openxmlformats.org/drawingml/2006/chartDrawing">
    <cdr:from>
      <cdr:x>0.10325</cdr:x>
      <cdr:y>0.042</cdr:y>
    </cdr:from>
    <cdr:to>
      <cdr:x>0.7135</cdr:x>
      <cdr:y>0.08525</cdr:y>
    </cdr:to>
    <cdr:sp textlink="input!$C$21">
      <cdr:nvSpPr>
        <cdr:cNvPr id="4" name="TextBox 8"/>
        <cdr:cNvSpPr txBox="1">
          <a:spLocks noChangeArrowheads="1"/>
        </cdr:cNvSpPr>
      </cdr:nvSpPr>
      <cdr:spPr>
        <a:xfrm>
          <a:off x="952500" y="238125"/>
          <a:ext cx="56769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faab6b71-19cc-4123-8fa4-5e69358a7fc8}" type="TxLink">
            <a:rPr lang="en-US" cap="none" sz="1000" b="0" i="0" u="none" baseline="0">
              <a:latin typeface="Arial"/>
              <a:ea typeface="Arial"/>
              <a:cs typeface="Arial"/>
            </a:rPr>
            <a:t>Expected reach is within mobile and landline coverage at home</a:t>
          </a:fld>
        </a:p>
      </cdr:txBody>
    </cdr:sp>
  </cdr:relSizeAnchor>
  <cdr:relSizeAnchor xmlns:cdr="http://schemas.openxmlformats.org/drawingml/2006/chartDrawing">
    <cdr:from>
      <cdr:x>0.46625</cdr:x>
      <cdr:y>0</cdr:y>
    </cdr:from>
    <cdr:to>
      <cdr:x>0.70725</cdr:x>
      <cdr:y>0.0355</cdr:y>
    </cdr:to>
    <cdr:sp>
      <cdr:nvSpPr>
        <cdr:cNvPr id="5" name="TextBox 9"/>
        <cdr:cNvSpPr txBox="1">
          <a:spLocks noChangeArrowheads="1"/>
        </cdr:cNvSpPr>
      </cdr:nvSpPr>
      <cdr:spPr>
        <a:xfrm>
          <a:off x="4333875" y="0"/>
          <a:ext cx="22383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* Not currently available in New Zealand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0.10325</cdr:x>
      <cdr:y>0.8405</cdr:y>
    </cdr:from>
    <cdr:to>
      <cdr:x>0.53875</cdr:x>
      <cdr:y>0.8795</cdr:y>
    </cdr:to>
    <cdr:sp>
      <cdr:nvSpPr>
        <cdr:cNvPr id="1" name="TextBox 1"/>
        <cdr:cNvSpPr txBox="1">
          <a:spLocks noChangeArrowheads="1"/>
        </cdr:cNvSpPr>
      </cdr:nvSpPr>
      <cdr:spPr>
        <a:xfrm>
          <a:off x="952500" y="4800600"/>
          <a:ext cx="40481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20% = lowest possible score, all criteria score 1 in this case</a:t>
          </a:r>
        </a:p>
      </cdr:txBody>
    </cdr:sp>
  </cdr:relSizeAnchor>
  <cdr:relSizeAnchor xmlns:cdr="http://schemas.openxmlformats.org/drawingml/2006/chartDrawing">
    <cdr:from>
      <cdr:x>0.10375</cdr:x>
      <cdr:y>0.46575</cdr:y>
    </cdr:from>
    <cdr:to>
      <cdr:x>0.72375</cdr:x>
      <cdr:y>0.46575</cdr:y>
    </cdr:to>
    <cdr:sp>
      <cdr:nvSpPr>
        <cdr:cNvPr id="2" name="Line 2"/>
        <cdr:cNvSpPr>
          <a:spLocks/>
        </cdr:cNvSpPr>
      </cdr:nvSpPr>
      <cdr:spPr>
        <a:xfrm>
          <a:off x="962025" y="2657475"/>
          <a:ext cx="5772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0.59675</cdr:x>
      <cdr:y>0.42575</cdr:y>
    </cdr:from>
    <cdr:to>
      <cdr:x>0.7135</cdr:x>
      <cdr:y>0.49875</cdr:y>
    </cdr:to>
    <cdr:sp>
      <cdr:nvSpPr>
        <cdr:cNvPr id="3" name="TextBox 3"/>
        <cdr:cNvSpPr txBox="1">
          <a:spLocks noChangeArrowheads="1"/>
        </cdr:cNvSpPr>
      </cdr:nvSpPr>
      <cdr:spPr>
        <a:xfrm>
          <a:off x="5553075" y="2428875"/>
          <a:ext cx="1085850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Above average
Below average</a:t>
          </a:r>
        </a:p>
      </cdr:txBody>
    </cdr:sp>
  </cdr:relSizeAnchor>
  <cdr:relSizeAnchor xmlns:cdr="http://schemas.openxmlformats.org/drawingml/2006/chartDrawing">
    <cdr:from>
      <cdr:x>0.1</cdr:x>
      <cdr:y>0.04075</cdr:y>
    </cdr:from>
    <cdr:to>
      <cdr:x>0.70675</cdr:x>
      <cdr:y>0.08325</cdr:y>
    </cdr:to>
    <cdr:sp textlink="input!$C$21">
      <cdr:nvSpPr>
        <cdr:cNvPr id="4" name="TextBox 6"/>
        <cdr:cNvSpPr txBox="1">
          <a:spLocks noChangeArrowheads="1"/>
        </cdr:cNvSpPr>
      </cdr:nvSpPr>
      <cdr:spPr>
        <a:xfrm>
          <a:off x="923925" y="228600"/>
          <a:ext cx="56483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b6a8d1fc-6b8f-4d1a-ac0d-798d5d28d8c3}" type="TxLink">
            <a:rPr lang="en-US" cap="none" sz="1000" b="0" i="0" u="none" baseline="0">
              <a:latin typeface="Arial"/>
              <a:ea typeface="Arial"/>
              <a:cs typeface="Arial"/>
            </a:rPr>
            <a:t>Expected reach is within mobile and landline coverage at home</a:t>
          </a:fld>
        </a:p>
      </cdr:txBody>
    </cdr:sp>
  </cdr:relSizeAnchor>
  <cdr:relSizeAnchor xmlns:cdr="http://schemas.openxmlformats.org/drawingml/2006/chartDrawing">
    <cdr:from>
      <cdr:x>0.46675</cdr:x>
      <cdr:y>0</cdr:y>
    </cdr:from>
    <cdr:to>
      <cdr:x>0.70775</cdr:x>
      <cdr:y>0.0355</cdr:y>
    </cdr:to>
    <cdr:sp>
      <cdr:nvSpPr>
        <cdr:cNvPr id="5" name="TextBox 7"/>
        <cdr:cNvSpPr txBox="1">
          <a:spLocks noChangeArrowheads="1"/>
        </cdr:cNvSpPr>
      </cdr:nvSpPr>
      <cdr:spPr>
        <a:xfrm>
          <a:off x="4343400" y="0"/>
          <a:ext cx="22383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* Not currently available in New Zealand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J64"/>
  <sheetViews>
    <sheetView tabSelected="1" zoomScale="115" zoomScaleNormal="115" workbookViewId="0" topLeftCell="B1">
      <selection activeCell="B33" sqref="B33"/>
    </sheetView>
  </sheetViews>
  <sheetFormatPr defaultColWidth="9.140625" defaultRowHeight="12.75"/>
  <cols>
    <col min="1" max="1" width="9.140625" style="2" customWidth="1"/>
    <col min="2" max="2" width="14.00390625" style="2" bestFit="1" customWidth="1"/>
    <col min="3" max="3" width="58.7109375" style="2" bestFit="1" customWidth="1"/>
    <col min="4" max="4" width="5.421875" style="2" customWidth="1"/>
    <col min="5" max="5" width="4.28125" style="2" customWidth="1"/>
    <col min="6" max="6" width="35.00390625" style="2" bestFit="1" customWidth="1"/>
    <col min="7" max="8" width="4.140625" style="2" customWidth="1"/>
    <col min="9" max="9" width="5.00390625" style="2" customWidth="1"/>
    <col min="10" max="10" width="38.28125" style="2" customWidth="1"/>
    <col min="11" max="13" width="9.140625" style="2" customWidth="1"/>
    <col min="14" max="14" width="14.00390625" style="2" bestFit="1" customWidth="1"/>
    <col min="15" max="16384" width="9.140625" style="2" customWidth="1"/>
  </cols>
  <sheetData>
    <row r="2" spans="2:9" s="55" customFormat="1" ht="12.75">
      <c r="B2" s="54" t="s">
        <v>207</v>
      </c>
      <c r="E2" s="56" t="s">
        <v>205</v>
      </c>
      <c r="F2" s="56"/>
      <c r="G2" s="57"/>
      <c r="H2" s="56" t="s">
        <v>358</v>
      </c>
      <c r="I2" s="56"/>
    </row>
    <row r="3" spans="2:10" ht="12.75">
      <c r="B3" s="145"/>
      <c r="C3" s="152" t="s">
        <v>181</v>
      </c>
      <c r="D3" s="1"/>
      <c r="E3" s="52">
        <v>1</v>
      </c>
      <c r="F3" s="53" t="s">
        <v>168</v>
      </c>
      <c r="H3" s="80">
        <v>1</v>
      </c>
      <c r="I3" s="207" t="s">
        <v>366</v>
      </c>
      <c r="J3" s="208"/>
    </row>
    <row r="4" spans="2:10" ht="12.75">
      <c r="B4" s="144"/>
      <c r="C4" s="1"/>
      <c r="D4" s="6"/>
      <c r="F4" s="7" t="s">
        <v>118</v>
      </c>
      <c r="G4" s="1"/>
      <c r="H4" s="81">
        <v>1</v>
      </c>
      <c r="I4" s="209" t="s">
        <v>367</v>
      </c>
      <c r="J4" s="210"/>
    </row>
    <row r="5" spans="2:10" ht="12.75" customHeight="1">
      <c r="B5" s="169"/>
      <c r="C5" s="4"/>
      <c r="D5" s="1"/>
      <c r="F5" s="7" t="s">
        <v>135</v>
      </c>
      <c r="G5" s="1"/>
      <c r="H5" s="185">
        <v>0</v>
      </c>
      <c r="I5" s="211" t="s">
        <v>368</v>
      </c>
      <c r="J5" s="183" t="s">
        <v>307</v>
      </c>
    </row>
    <row r="6" spans="2:10" ht="12.75" customHeight="1">
      <c r="B6" s="54"/>
      <c r="C6" s="6"/>
      <c r="D6" s="1"/>
      <c r="F6" s="7" t="s">
        <v>140</v>
      </c>
      <c r="G6" s="4"/>
      <c r="H6" s="79">
        <v>1</v>
      </c>
      <c r="I6" s="212"/>
      <c r="J6" s="63" t="s">
        <v>369</v>
      </c>
    </row>
    <row r="7" spans="2:10" ht="12.75">
      <c r="B7" s="121">
        <v>683391</v>
      </c>
      <c r="C7" s="4" t="s">
        <v>2</v>
      </c>
      <c r="D7" s="1"/>
      <c r="F7" s="7" t="s">
        <v>134</v>
      </c>
      <c r="G7" s="51"/>
      <c r="H7" s="185">
        <v>0</v>
      </c>
      <c r="I7" s="212"/>
      <c r="J7" s="184" t="s">
        <v>104</v>
      </c>
    </row>
    <row r="8" spans="2:10" ht="12.75">
      <c r="B8" s="122">
        <v>3399114</v>
      </c>
      <c r="C8" s="4" t="s">
        <v>3</v>
      </c>
      <c r="D8" s="4"/>
      <c r="H8" s="79">
        <v>1</v>
      </c>
      <c r="I8" s="212"/>
      <c r="J8" s="189" t="s">
        <v>165</v>
      </c>
    </row>
    <row r="9" spans="4:10" ht="12.75">
      <c r="D9" s="1"/>
      <c r="E9" s="52">
        <v>1</v>
      </c>
      <c r="F9" s="53" t="s">
        <v>167</v>
      </c>
      <c r="H9" s="185">
        <v>0</v>
      </c>
      <c r="I9" s="212"/>
      <c r="J9" s="184" t="s">
        <v>371</v>
      </c>
    </row>
    <row r="10" spans="1:10" ht="12.75">
      <c r="A10" s="55"/>
      <c r="B10" s="56" t="s">
        <v>208</v>
      </c>
      <c r="C10" s="55"/>
      <c r="D10" s="1"/>
      <c r="F10" s="7" t="s">
        <v>114</v>
      </c>
      <c r="H10" s="185">
        <v>0</v>
      </c>
      <c r="I10" s="212"/>
      <c r="J10" s="184" t="s">
        <v>105</v>
      </c>
    </row>
    <row r="11" spans="2:10" ht="12.75">
      <c r="B11" s="24">
        <v>700000</v>
      </c>
      <c r="C11" s="1" t="s">
        <v>6</v>
      </c>
      <c r="D11" s="5"/>
      <c r="E11" s="1"/>
      <c r="F11" s="7" t="s">
        <v>131</v>
      </c>
      <c r="H11" s="185">
        <v>0</v>
      </c>
      <c r="I11" s="212"/>
      <c r="J11" s="180" t="s">
        <v>374</v>
      </c>
    </row>
    <row r="12" spans="2:10" ht="12.75">
      <c r="B12" s="25">
        <v>3400000</v>
      </c>
      <c r="C12" s="1" t="s">
        <v>360</v>
      </c>
      <c r="D12" s="6"/>
      <c r="F12" s="7" t="s">
        <v>119</v>
      </c>
      <c r="H12" s="185">
        <v>0</v>
      </c>
      <c r="I12" s="212"/>
      <c r="J12" s="184" t="s">
        <v>348</v>
      </c>
    </row>
    <row r="13" spans="2:10" ht="12.75">
      <c r="B13" s="3"/>
      <c r="C13" s="4"/>
      <c r="D13" s="5"/>
      <c r="F13" s="7" t="s">
        <v>132</v>
      </c>
      <c r="H13" s="79">
        <v>1</v>
      </c>
      <c r="I13" s="212"/>
      <c r="J13" s="63" t="s">
        <v>384</v>
      </c>
    </row>
    <row r="14" spans="2:10" ht="12.75">
      <c r="B14" s="9">
        <v>6000000</v>
      </c>
      <c r="C14" s="1" t="s">
        <v>158</v>
      </c>
      <c r="D14" s="5"/>
      <c r="F14" s="7" t="s">
        <v>136</v>
      </c>
      <c r="H14" s="79">
        <v>1</v>
      </c>
      <c r="I14" s="212"/>
      <c r="J14" s="173" t="s">
        <v>396</v>
      </c>
    </row>
    <row r="15" spans="2:10" ht="12.75">
      <c r="B15" s="9">
        <v>200000</v>
      </c>
      <c r="C15" s="1" t="s">
        <v>180</v>
      </c>
      <c r="D15" s="6"/>
      <c r="F15" s="7" t="s">
        <v>137</v>
      </c>
      <c r="H15" s="79">
        <v>1</v>
      </c>
      <c r="I15" s="212"/>
      <c r="J15" s="63" t="s">
        <v>106</v>
      </c>
    </row>
    <row r="16" spans="2:10" ht="12.75">
      <c r="B16" s="9">
        <v>50000</v>
      </c>
      <c r="C16" s="5" t="s">
        <v>172</v>
      </c>
      <c r="D16" s="5"/>
      <c r="F16" s="7"/>
      <c r="G16" s="1"/>
      <c r="H16" s="79">
        <v>1</v>
      </c>
      <c r="I16" s="212"/>
      <c r="J16" s="63" t="s">
        <v>377</v>
      </c>
    </row>
    <row r="17" spans="3:10" ht="12.75">
      <c r="C17" s="6"/>
      <c r="D17" s="5"/>
      <c r="E17" s="52">
        <v>1</v>
      </c>
      <c r="F17" s="53" t="s">
        <v>170</v>
      </c>
      <c r="G17" s="1"/>
      <c r="H17" s="79">
        <v>1</v>
      </c>
      <c r="I17" s="212"/>
      <c r="J17" s="63" t="s">
        <v>149</v>
      </c>
    </row>
    <row r="18" spans="2:10" ht="12.75">
      <c r="B18" s="8">
        <v>0.25</v>
      </c>
      <c r="C18" s="5" t="s">
        <v>372</v>
      </c>
      <c r="E18" s="6"/>
      <c r="F18" s="7" t="s">
        <v>121</v>
      </c>
      <c r="G18" s="5"/>
      <c r="H18" s="79">
        <v>1</v>
      </c>
      <c r="I18" s="212"/>
      <c r="J18" s="63" t="s">
        <v>107</v>
      </c>
    </row>
    <row r="19" spans="2:10" ht="12.75">
      <c r="B19" s="8">
        <v>0.1</v>
      </c>
      <c r="C19" s="5" t="s">
        <v>373</v>
      </c>
      <c r="E19" s="5"/>
      <c r="F19" s="7" t="s">
        <v>126</v>
      </c>
      <c r="G19" s="5"/>
      <c r="H19" s="79">
        <v>1</v>
      </c>
      <c r="I19" s="212"/>
      <c r="J19" s="63" t="s">
        <v>385</v>
      </c>
    </row>
    <row r="20" spans="2:10" ht="12.75">
      <c r="B20" s="149">
        <v>0.7</v>
      </c>
      <c r="C20" s="5" t="s">
        <v>0</v>
      </c>
      <c r="F20" s="7" t="s">
        <v>123</v>
      </c>
      <c r="G20" s="6"/>
      <c r="H20" s="79">
        <v>1</v>
      </c>
      <c r="I20" s="212"/>
      <c r="J20" s="63" t="s">
        <v>108</v>
      </c>
    </row>
    <row r="21" spans="2:10" ht="12.75">
      <c r="B21" s="150" t="s">
        <v>1</v>
      </c>
      <c r="C21" s="151" t="str">
        <f>IF(OR((reach&gt;1-input!B18),(reach&gt;1-input!B19)),"WARNING: Expected reach exceeds mobile or landline coverage!","Expected reach is within mobile and landline coverage at home")</f>
        <v>Expected reach is within mobile and landline coverage at home</v>
      </c>
      <c r="F21" s="7" t="s">
        <v>124</v>
      </c>
      <c r="G21" s="5"/>
      <c r="H21" s="79">
        <v>1</v>
      </c>
      <c r="I21" s="212"/>
      <c r="J21" s="63" t="s">
        <v>109</v>
      </c>
    </row>
    <row r="22" spans="2:10" ht="12.75">
      <c r="B22" s="120"/>
      <c r="C22" s="5"/>
      <c r="F22" s="7" t="s">
        <v>138</v>
      </c>
      <c r="G22" s="6"/>
      <c r="H22" s="185">
        <v>0</v>
      </c>
      <c r="I22" s="212"/>
      <c r="J22" s="184" t="s">
        <v>350</v>
      </c>
    </row>
    <row r="23" spans="1:10" ht="12.75">
      <c r="A23" s="55"/>
      <c r="B23" s="56" t="s">
        <v>206</v>
      </c>
      <c r="C23" s="56"/>
      <c r="F23" s="7" t="s">
        <v>133</v>
      </c>
      <c r="G23" s="5"/>
      <c r="H23" s="185">
        <v>0</v>
      </c>
      <c r="I23" s="212"/>
      <c r="J23" s="184" t="s">
        <v>381</v>
      </c>
    </row>
    <row r="24" spans="2:10" ht="12.75">
      <c r="B24" s="50">
        <v>1</v>
      </c>
      <c r="C24" s="2" t="s">
        <v>357</v>
      </c>
      <c r="F24" s="7" t="s">
        <v>129</v>
      </c>
      <c r="H24" s="188">
        <v>0</v>
      </c>
      <c r="I24" s="213"/>
      <c r="J24" s="184" t="s">
        <v>183</v>
      </c>
    </row>
    <row r="25" spans="2:10" ht="12.75" customHeight="1">
      <c r="B25" s="24">
        <v>1</v>
      </c>
      <c r="C25" s="2" t="s">
        <v>159</v>
      </c>
      <c r="F25" s="7" t="s">
        <v>116</v>
      </c>
      <c r="H25" s="79">
        <v>1</v>
      </c>
      <c r="I25" s="214" t="s">
        <v>110</v>
      </c>
      <c r="J25" s="62" t="s">
        <v>111</v>
      </c>
    </row>
    <row r="26" spans="2:10" ht="12.75">
      <c r="B26" s="24">
        <v>1</v>
      </c>
      <c r="C26" s="2" t="s">
        <v>163</v>
      </c>
      <c r="F26" s="7" t="s">
        <v>127</v>
      </c>
      <c r="H26" s="79">
        <v>1</v>
      </c>
      <c r="I26" s="214"/>
      <c r="J26" s="63" t="s">
        <v>376</v>
      </c>
    </row>
    <row r="27" spans="2:10" ht="12.75" customHeight="1">
      <c r="B27" s="24">
        <v>1</v>
      </c>
      <c r="C27" s="2" t="s">
        <v>162</v>
      </c>
      <c r="F27" s="7" t="s">
        <v>128</v>
      </c>
      <c r="H27" s="185">
        <v>0</v>
      </c>
      <c r="I27" s="214"/>
      <c r="J27" s="184" t="s">
        <v>112</v>
      </c>
    </row>
    <row r="28" spans="2:10" ht="12.75">
      <c r="B28" s="24">
        <v>1</v>
      </c>
      <c r="C28" s="2" t="s">
        <v>164</v>
      </c>
      <c r="F28" s="7" t="s">
        <v>139</v>
      </c>
      <c r="H28" s="79">
        <v>1</v>
      </c>
      <c r="I28" s="214"/>
      <c r="J28" s="189" t="s">
        <v>309</v>
      </c>
    </row>
    <row r="29" spans="2:10" ht="12.75">
      <c r="B29" s="24">
        <v>1</v>
      </c>
      <c r="C29" s="2" t="s">
        <v>160</v>
      </c>
      <c r="F29" s="7"/>
      <c r="H29" s="79">
        <v>1</v>
      </c>
      <c r="I29" s="214"/>
      <c r="J29" s="63" t="s">
        <v>370</v>
      </c>
    </row>
    <row r="30" spans="2:10" ht="12.75">
      <c r="B30" s="25">
        <v>1</v>
      </c>
      <c r="C30" s="2" t="s">
        <v>161</v>
      </c>
      <c r="E30" s="52">
        <v>1</v>
      </c>
      <c r="F30" s="53" t="s">
        <v>169</v>
      </c>
      <c r="H30" s="79">
        <v>1</v>
      </c>
      <c r="I30" s="214"/>
      <c r="J30" s="63" t="s">
        <v>113</v>
      </c>
    </row>
    <row r="31" spans="6:10" ht="12.75">
      <c r="F31" s="7" t="s">
        <v>130</v>
      </c>
      <c r="H31" s="82">
        <v>1</v>
      </c>
      <c r="I31" s="215"/>
      <c r="J31" s="190" t="s">
        <v>166</v>
      </c>
    </row>
    <row r="32" spans="6:10" ht="12.75">
      <c r="F32" s="7" t="s">
        <v>125</v>
      </c>
      <c r="I32" s="78"/>
      <c r="J32" s="191" t="s">
        <v>310</v>
      </c>
    </row>
    <row r="33" spans="2:10" ht="12.75">
      <c r="B33" s="107" t="s">
        <v>327</v>
      </c>
      <c r="F33" s="7" t="s">
        <v>120</v>
      </c>
      <c r="J33" s="187"/>
    </row>
    <row r="34" spans="6:9" ht="12.75">
      <c r="F34" s="7" t="s">
        <v>115</v>
      </c>
      <c r="H34" s="186" t="s">
        <v>375</v>
      </c>
      <c r="I34" s="1"/>
    </row>
    <row r="35" spans="6:9" ht="12.75">
      <c r="F35" s="7" t="s">
        <v>122</v>
      </c>
      <c r="H35" s="186" t="s">
        <v>361</v>
      </c>
      <c r="I35" s="1"/>
    </row>
    <row r="36" spans="6:8" ht="12.75">
      <c r="F36" s="7" t="s">
        <v>117</v>
      </c>
      <c r="H36" s="2" t="s">
        <v>380</v>
      </c>
    </row>
    <row r="37" spans="6:8" ht="12.75">
      <c r="F37" s="7" t="s">
        <v>141</v>
      </c>
      <c r="H37" s="2" t="s">
        <v>382</v>
      </c>
    </row>
    <row r="39" ht="12.75">
      <c r="H39" s="2" t="s">
        <v>355</v>
      </c>
    </row>
    <row r="40" ht="12.75">
      <c r="H40" s="2" t="s">
        <v>356</v>
      </c>
    </row>
    <row r="49" spans="3:5" ht="12.75">
      <c r="C49" s="6"/>
      <c r="D49" s="6"/>
      <c r="E49" s="6"/>
    </row>
    <row r="50" spans="3:5" ht="12.75">
      <c r="C50" s="6"/>
      <c r="D50" s="6"/>
      <c r="E50" s="6"/>
    </row>
    <row r="52" ht="12.75">
      <c r="G52" s="6"/>
    </row>
    <row r="53" ht="12.75">
      <c r="G53" s="6"/>
    </row>
    <row r="54" ht="12.75">
      <c r="H54" s="6"/>
    </row>
    <row r="55" ht="12.75">
      <c r="H55" s="6"/>
    </row>
    <row r="63" ht="12.75">
      <c r="F63" s="6"/>
    </row>
    <row r="64" ht="12.75">
      <c r="F64" s="6"/>
    </row>
  </sheetData>
  <mergeCells count="4">
    <mergeCell ref="I3:J3"/>
    <mergeCell ref="I4:J4"/>
    <mergeCell ref="I5:I24"/>
    <mergeCell ref="I25:I31"/>
  </mergeCells>
  <printOptions/>
  <pageMargins left="0.75" right="0.75" top="1" bottom="1" header="0.5" footer="0.5"/>
  <pageSetup horizontalDpi="600" verticalDpi="600" orientation="portrait" paperSize="9" scale="34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F40"/>
  <sheetViews>
    <sheetView zoomScale="90" zoomScaleNormal="90" workbookViewId="0" topLeftCell="C1">
      <selection activeCell="AD27" sqref="AD27"/>
    </sheetView>
  </sheetViews>
  <sheetFormatPr defaultColWidth="9.140625" defaultRowHeight="12.75" customHeight="1"/>
  <cols>
    <col min="1" max="1" width="4.57421875" style="15" customWidth="1"/>
    <col min="2" max="2" width="35.140625" style="15" customWidth="1"/>
    <col min="3" max="21" width="3.421875" style="15" customWidth="1"/>
    <col min="22" max="22" width="14.00390625" style="17" bestFit="1" customWidth="1"/>
    <col min="23" max="23" width="12.421875" style="15" customWidth="1"/>
    <col min="24" max="24" width="8.8515625" style="116" bestFit="1" customWidth="1"/>
    <col min="25" max="25" width="10.421875" style="35" bestFit="1" customWidth="1"/>
    <col min="26" max="26" width="10.00390625" style="15" customWidth="1"/>
    <col min="27" max="27" width="8.8515625" style="116" bestFit="1" customWidth="1"/>
    <col min="28" max="28" width="11.421875" style="35" bestFit="1" customWidth="1"/>
    <col min="29" max="29" width="2.57421875" style="35" customWidth="1"/>
    <col min="30" max="16384" width="9.140625" style="15" customWidth="1"/>
  </cols>
  <sheetData>
    <row r="1" spans="2:29" s="10" customFormat="1" ht="146.25" customHeight="1">
      <c r="B1" s="163" t="s">
        <v>175</v>
      </c>
      <c r="C1" s="43" t="s">
        <v>152</v>
      </c>
      <c r="D1" s="10" t="s">
        <v>145</v>
      </c>
      <c r="E1" s="10" t="s">
        <v>146</v>
      </c>
      <c r="F1" s="45" t="s">
        <v>151</v>
      </c>
      <c r="G1" s="44" t="s">
        <v>312</v>
      </c>
      <c r="H1" s="12" t="s">
        <v>313</v>
      </c>
      <c r="I1" s="10" t="s">
        <v>314</v>
      </c>
      <c r="J1" s="10" t="s">
        <v>315</v>
      </c>
      <c r="K1" s="10" t="s">
        <v>316</v>
      </c>
      <c r="L1" s="10" t="s">
        <v>317</v>
      </c>
      <c r="M1" s="12" t="s">
        <v>318</v>
      </c>
      <c r="N1" s="10" t="s">
        <v>319</v>
      </c>
      <c r="O1" s="10" t="s">
        <v>320</v>
      </c>
      <c r="P1" s="10" t="s">
        <v>321</v>
      </c>
      <c r="Q1" s="10" t="s">
        <v>322</v>
      </c>
      <c r="R1" s="10" t="s">
        <v>323</v>
      </c>
      <c r="S1" s="10" t="s">
        <v>324</v>
      </c>
      <c r="T1" s="10" t="s">
        <v>325</v>
      </c>
      <c r="U1" s="10" t="s">
        <v>326</v>
      </c>
      <c r="V1" s="117" t="s">
        <v>193</v>
      </c>
      <c r="W1" s="85" t="s">
        <v>389</v>
      </c>
      <c r="X1" s="108" t="s">
        <v>391</v>
      </c>
      <c r="Y1" s="86" t="s">
        <v>390</v>
      </c>
      <c r="Z1" s="85" t="s">
        <v>389</v>
      </c>
      <c r="AA1" s="108" t="s">
        <v>391</v>
      </c>
      <c r="AB1" s="86" t="s">
        <v>390</v>
      </c>
      <c r="AC1" s="86"/>
    </row>
    <row r="2" spans="1:32" ht="12.75" customHeight="1" thickBot="1">
      <c r="A2" s="13"/>
      <c r="B2" s="13"/>
      <c r="W2" s="201"/>
      <c r="X2" s="202" t="s">
        <v>394</v>
      </c>
      <c r="Y2" s="33"/>
      <c r="Z2" s="201"/>
      <c r="AA2" s="202" t="s">
        <v>395</v>
      </c>
      <c r="AB2" s="33"/>
      <c r="AD2" s="164" t="s">
        <v>182</v>
      </c>
      <c r="AE2" s="165"/>
      <c r="AF2" s="165"/>
    </row>
    <row r="3" spans="1:31" ht="12.75" customHeight="1" thickTop="1">
      <c r="A3" s="207" t="s">
        <v>366</v>
      </c>
      <c r="B3" s="208"/>
      <c r="C3" s="31">
        <v>4</v>
      </c>
      <c r="D3" s="31">
        <v>5</v>
      </c>
      <c r="E3" s="31">
        <v>5</v>
      </c>
      <c r="F3" s="31">
        <v>1</v>
      </c>
      <c r="G3" s="29">
        <v>3</v>
      </c>
      <c r="H3" s="29">
        <v>2</v>
      </c>
      <c r="I3" s="32">
        <v>2</v>
      </c>
      <c r="J3" s="32">
        <v>3</v>
      </c>
      <c r="K3" s="32">
        <v>1</v>
      </c>
      <c r="L3" s="32">
        <v>2</v>
      </c>
      <c r="M3" s="29">
        <v>2</v>
      </c>
      <c r="N3" s="32">
        <v>3</v>
      </c>
      <c r="O3" s="32">
        <v>4</v>
      </c>
      <c r="P3" s="32">
        <v>3</v>
      </c>
      <c r="Q3" s="32">
        <v>5</v>
      </c>
      <c r="R3" s="32">
        <v>5</v>
      </c>
      <c r="S3" s="32">
        <v>4</v>
      </c>
      <c r="T3" s="32">
        <v>3</v>
      </c>
      <c r="U3" s="32">
        <v>3</v>
      </c>
      <c r="V3" s="171"/>
      <c r="W3" s="90"/>
      <c r="X3" s="109">
        <v>4</v>
      </c>
      <c r="Y3" s="34">
        <v>1000</v>
      </c>
      <c r="Z3" s="90"/>
      <c r="AA3" s="109">
        <v>4</v>
      </c>
      <c r="AB3" s="34">
        <v>1000</v>
      </c>
      <c r="AD3" s="203" t="s">
        <v>174</v>
      </c>
      <c r="AE3" s="203"/>
    </row>
    <row r="4" spans="1:31" ht="12.75" customHeight="1">
      <c r="A4" s="209" t="s">
        <v>367</v>
      </c>
      <c r="B4" s="210"/>
      <c r="C4" s="30">
        <v>3</v>
      </c>
      <c r="D4" s="30">
        <v>3</v>
      </c>
      <c r="E4" s="30">
        <v>3</v>
      </c>
      <c r="F4" s="30">
        <v>5</v>
      </c>
      <c r="G4" s="29">
        <v>4</v>
      </c>
      <c r="H4" s="29">
        <v>1</v>
      </c>
      <c r="I4" s="29">
        <v>2</v>
      </c>
      <c r="J4" s="29">
        <v>2</v>
      </c>
      <c r="K4" s="29">
        <v>2</v>
      </c>
      <c r="L4" s="29">
        <v>3</v>
      </c>
      <c r="M4" s="29">
        <v>5</v>
      </c>
      <c r="N4" s="29">
        <v>4</v>
      </c>
      <c r="O4" s="29">
        <v>3</v>
      </c>
      <c r="P4" s="29">
        <v>4</v>
      </c>
      <c r="Q4" s="29">
        <v>3</v>
      </c>
      <c r="R4" s="29">
        <v>5</v>
      </c>
      <c r="S4" s="29">
        <v>3</v>
      </c>
      <c r="T4" s="29">
        <v>4</v>
      </c>
      <c r="U4" s="29">
        <v>2</v>
      </c>
      <c r="V4" s="91"/>
      <c r="W4" s="21"/>
      <c r="X4" s="110">
        <v>0.2</v>
      </c>
      <c r="Y4" s="36">
        <v>50</v>
      </c>
      <c r="Z4" s="21"/>
      <c r="AA4" s="110">
        <v>0.2</v>
      </c>
      <c r="AB4" s="36">
        <v>50</v>
      </c>
      <c r="AC4" s="42"/>
      <c r="AD4" s="203" t="s">
        <v>333</v>
      </c>
      <c r="AE4" s="203"/>
    </row>
    <row r="5" spans="1:31" ht="12.75" customHeight="1">
      <c r="A5" s="218" t="s">
        <v>378</v>
      </c>
      <c r="B5" s="177" t="s">
        <v>307</v>
      </c>
      <c r="C5" s="30">
        <v>2</v>
      </c>
      <c r="D5" s="30">
        <v>1</v>
      </c>
      <c r="E5" s="30">
        <v>2</v>
      </c>
      <c r="F5" s="30">
        <v>1</v>
      </c>
      <c r="G5" s="29">
        <v>2</v>
      </c>
      <c r="H5" s="29">
        <v>2</v>
      </c>
      <c r="I5" s="29">
        <v>1</v>
      </c>
      <c r="J5" s="29">
        <v>3</v>
      </c>
      <c r="K5" s="29">
        <v>1</v>
      </c>
      <c r="L5" s="29">
        <v>1</v>
      </c>
      <c r="M5" s="29">
        <v>1</v>
      </c>
      <c r="N5" s="29">
        <v>1</v>
      </c>
      <c r="O5" s="29">
        <v>4</v>
      </c>
      <c r="P5" s="29">
        <v>4</v>
      </c>
      <c r="Q5" s="29">
        <v>2</v>
      </c>
      <c r="R5" s="29">
        <v>5</v>
      </c>
      <c r="S5" s="29">
        <v>2</v>
      </c>
      <c r="T5" s="29">
        <v>3</v>
      </c>
      <c r="U5" s="29">
        <v>1</v>
      </c>
      <c r="V5" s="170">
        <v>5000</v>
      </c>
      <c r="W5" s="87">
        <v>400</v>
      </c>
      <c r="X5" s="114">
        <v>0.01</v>
      </c>
      <c r="Y5" s="37">
        <v>200</v>
      </c>
      <c r="Z5" s="87">
        <v>100</v>
      </c>
      <c r="AA5" s="114">
        <v>0.01</v>
      </c>
      <c r="AB5" s="37">
        <v>50</v>
      </c>
      <c r="AC5" s="42"/>
      <c r="AD5" s="203" t="s">
        <v>334</v>
      </c>
      <c r="AE5" s="203"/>
    </row>
    <row r="6" spans="1:31" ht="12.75" customHeight="1">
      <c r="A6" s="219"/>
      <c r="B6" s="63" t="s">
        <v>369</v>
      </c>
      <c r="C6" s="30">
        <v>2</v>
      </c>
      <c r="D6" s="30">
        <v>3</v>
      </c>
      <c r="E6" s="30">
        <v>2</v>
      </c>
      <c r="F6" s="30">
        <v>5</v>
      </c>
      <c r="G6" s="29">
        <v>3</v>
      </c>
      <c r="H6" s="29">
        <v>2</v>
      </c>
      <c r="I6" s="29">
        <v>1</v>
      </c>
      <c r="J6" s="29">
        <v>2</v>
      </c>
      <c r="K6" s="29">
        <v>2</v>
      </c>
      <c r="L6" s="29">
        <v>1</v>
      </c>
      <c r="M6" s="29">
        <v>2</v>
      </c>
      <c r="N6" s="29">
        <v>1</v>
      </c>
      <c r="O6" s="29">
        <v>4</v>
      </c>
      <c r="P6" s="29">
        <v>4</v>
      </c>
      <c r="Q6" s="29">
        <v>2</v>
      </c>
      <c r="R6" s="29">
        <v>5</v>
      </c>
      <c r="S6" s="29">
        <v>2</v>
      </c>
      <c r="T6" s="29">
        <v>3</v>
      </c>
      <c r="U6" s="29">
        <v>1</v>
      </c>
      <c r="V6" s="88">
        <v>20000</v>
      </c>
      <c r="W6" s="27">
        <v>1600</v>
      </c>
      <c r="X6" s="112">
        <v>0.01</v>
      </c>
      <c r="Y6" s="38">
        <v>400</v>
      </c>
      <c r="Z6" s="27">
        <v>400</v>
      </c>
      <c r="AA6" s="112">
        <v>0.01</v>
      </c>
      <c r="AB6" s="38">
        <v>100</v>
      </c>
      <c r="AC6" s="42"/>
      <c r="AD6" s="203" t="s">
        <v>334</v>
      </c>
      <c r="AE6" s="203"/>
    </row>
    <row r="7" spans="1:31" ht="12.75" customHeight="1">
      <c r="A7" s="219"/>
      <c r="B7" s="177" t="s">
        <v>104</v>
      </c>
      <c r="C7" s="30">
        <v>2</v>
      </c>
      <c r="D7" s="30">
        <v>3</v>
      </c>
      <c r="E7" s="30">
        <v>4</v>
      </c>
      <c r="F7" s="30">
        <v>1</v>
      </c>
      <c r="G7" s="29">
        <v>2</v>
      </c>
      <c r="H7" s="29">
        <v>2</v>
      </c>
      <c r="I7" s="29">
        <v>1</v>
      </c>
      <c r="J7" s="29">
        <v>2</v>
      </c>
      <c r="K7" s="29">
        <v>1</v>
      </c>
      <c r="L7" s="29">
        <v>2</v>
      </c>
      <c r="M7" s="29">
        <v>1</v>
      </c>
      <c r="N7" s="29">
        <v>1</v>
      </c>
      <c r="O7" s="29">
        <v>4</v>
      </c>
      <c r="P7" s="29">
        <v>3</v>
      </c>
      <c r="Q7" s="29">
        <v>1</v>
      </c>
      <c r="R7" s="29">
        <v>4</v>
      </c>
      <c r="S7" s="29">
        <v>2</v>
      </c>
      <c r="T7" s="29">
        <v>2</v>
      </c>
      <c r="U7" s="29">
        <v>1</v>
      </c>
      <c r="V7" s="88">
        <v>3500</v>
      </c>
      <c r="W7" s="27">
        <v>2000</v>
      </c>
      <c r="X7" s="112">
        <v>0.01</v>
      </c>
      <c r="Y7" s="38">
        <v>1600</v>
      </c>
      <c r="Z7" s="27">
        <v>500</v>
      </c>
      <c r="AA7" s="112">
        <v>0.01</v>
      </c>
      <c r="AB7" s="38">
        <v>400</v>
      </c>
      <c r="AC7" s="42"/>
      <c r="AD7" s="203" t="s">
        <v>379</v>
      </c>
      <c r="AE7" s="204"/>
    </row>
    <row r="8" spans="1:31" ht="12.75" customHeight="1">
      <c r="A8" s="219"/>
      <c r="B8" s="173" t="s">
        <v>165</v>
      </c>
      <c r="C8" s="30">
        <v>5</v>
      </c>
      <c r="D8" s="30">
        <v>4</v>
      </c>
      <c r="E8" s="30">
        <v>3</v>
      </c>
      <c r="F8" s="30">
        <v>5</v>
      </c>
      <c r="G8" s="29">
        <v>5</v>
      </c>
      <c r="H8" s="29">
        <v>2</v>
      </c>
      <c r="I8" s="29">
        <v>4</v>
      </c>
      <c r="J8" s="29">
        <v>3</v>
      </c>
      <c r="K8" s="29">
        <v>3</v>
      </c>
      <c r="L8" s="29">
        <v>3</v>
      </c>
      <c r="M8" s="29">
        <v>4</v>
      </c>
      <c r="N8" s="29">
        <v>4</v>
      </c>
      <c r="O8" s="29">
        <v>4</v>
      </c>
      <c r="P8" s="29">
        <v>4</v>
      </c>
      <c r="Q8" s="29">
        <v>5</v>
      </c>
      <c r="R8" s="29">
        <v>5</v>
      </c>
      <c r="S8" s="29">
        <v>5</v>
      </c>
      <c r="T8" s="29">
        <v>4</v>
      </c>
      <c r="U8" s="29">
        <v>4</v>
      </c>
      <c r="V8" s="118" t="s">
        <v>204</v>
      </c>
      <c r="W8" s="27" t="s">
        <v>7</v>
      </c>
      <c r="X8" s="112"/>
      <c r="Y8" s="39" t="s">
        <v>7</v>
      </c>
      <c r="Z8" s="27" t="s">
        <v>7</v>
      </c>
      <c r="AA8" s="112"/>
      <c r="AB8" s="39" t="s">
        <v>7</v>
      </c>
      <c r="AC8" s="119"/>
      <c r="AD8" s="176" t="s">
        <v>195</v>
      </c>
      <c r="AE8" s="203"/>
    </row>
    <row r="9" spans="1:31" ht="12.75" customHeight="1">
      <c r="A9" s="219"/>
      <c r="B9" s="177" t="s">
        <v>371</v>
      </c>
      <c r="C9" s="30">
        <v>2</v>
      </c>
      <c r="D9" s="30">
        <v>3</v>
      </c>
      <c r="E9" s="30">
        <v>3</v>
      </c>
      <c r="F9" s="30">
        <v>1</v>
      </c>
      <c r="G9" s="29">
        <v>3</v>
      </c>
      <c r="H9" s="29">
        <v>1</v>
      </c>
      <c r="I9" s="29">
        <v>4</v>
      </c>
      <c r="J9" s="29">
        <v>1</v>
      </c>
      <c r="K9" s="29">
        <v>2</v>
      </c>
      <c r="L9" s="29">
        <v>2</v>
      </c>
      <c r="M9" s="29">
        <v>4</v>
      </c>
      <c r="N9" s="29">
        <v>4</v>
      </c>
      <c r="O9" s="29">
        <v>2</v>
      </c>
      <c r="P9" s="29">
        <v>4</v>
      </c>
      <c r="Q9" s="29">
        <v>1</v>
      </c>
      <c r="R9" s="29">
        <v>2</v>
      </c>
      <c r="S9" s="29">
        <v>1</v>
      </c>
      <c r="T9" s="29">
        <v>1</v>
      </c>
      <c r="U9" s="29">
        <v>1</v>
      </c>
      <c r="V9" s="88">
        <v>20000</v>
      </c>
      <c r="W9" s="27">
        <v>20</v>
      </c>
      <c r="X9" s="111">
        <v>0.01</v>
      </c>
      <c r="Y9" s="38">
        <v>20592</v>
      </c>
      <c r="Z9" s="27">
        <v>20</v>
      </c>
      <c r="AA9" s="112">
        <v>0.01</v>
      </c>
      <c r="AB9" s="38">
        <v>20592</v>
      </c>
      <c r="AC9" s="42"/>
      <c r="AD9" s="203" t="s">
        <v>344</v>
      </c>
      <c r="AE9" s="176"/>
    </row>
    <row r="10" spans="1:31" ht="12.75" customHeight="1">
      <c r="A10" s="219"/>
      <c r="B10" s="177" t="s">
        <v>105</v>
      </c>
      <c r="C10" s="30">
        <v>3</v>
      </c>
      <c r="D10" s="30">
        <v>4</v>
      </c>
      <c r="E10" s="30">
        <v>3</v>
      </c>
      <c r="F10" s="30">
        <v>1</v>
      </c>
      <c r="G10" s="29">
        <v>3</v>
      </c>
      <c r="H10" s="29">
        <v>1</v>
      </c>
      <c r="I10" s="29">
        <v>4</v>
      </c>
      <c r="J10" s="29">
        <v>5</v>
      </c>
      <c r="K10" s="29">
        <v>2</v>
      </c>
      <c r="L10" s="29">
        <v>2</v>
      </c>
      <c r="M10" s="29">
        <v>5</v>
      </c>
      <c r="N10" s="29">
        <v>4</v>
      </c>
      <c r="O10" s="29">
        <v>3</v>
      </c>
      <c r="P10" s="29">
        <v>4</v>
      </c>
      <c r="Q10" s="29">
        <v>3</v>
      </c>
      <c r="R10" s="29">
        <v>3</v>
      </c>
      <c r="S10" s="29">
        <v>3</v>
      </c>
      <c r="T10" s="29">
        <v>1</v>
      </c>
      <c r="U10" s="29">
        <v>1</v>
      </c>
      <c r="V10" s="88">
        <v>50000</v>
      </c>
      <c r="W10" s="27">
        <v>1</v>
      </c>
      <c r="X10" s="111">
        <v>0.5</v>
      </c>
      <c r="Y10" s="38">
        <v>10</v>
      </c>
      <c r="Z10" s="27">
        <v>1</v>
      </c>
      <c r="AA10" s="111">
        <v>0.5</v>
      </c>
      <c r="AB10" s="38">
        <v>10</v>
      </c>
      <c r="AC10" s="42"/>
      <c r="AD10" s="203" t="s">
        <v>203</v>
      </c>
      <c r="AE10" s="204"/>
    </row>
    <row r="11" spans="1:31" ht="12.75" customHeight="1">
      <c r="A11" s="219"/>
      <c r="B11" s="180" t="s">
        <v>349</v>
      </c>
      <c r="C11" s="30">
        <v>3</v>
      </c>
      <c r="D11" s="30">
        <v>4</v>
      </c>
      <c r="E11" s="30">
        <v>3</v>
      </c>
      <c r="F11" s="30">
        <v>1</v>
      </c>
      <c r="G11" s="29">
        <v>2</v>
      </c>
      <c r="H11" s="29">
        <v>1</v>
      </c>
      <c r="I11" s="29">
        <v>3</v>
      </c>
      <c r="J11" s="29">
        <v>3</v>
      </c>
      <c r="K11" s="29">
        <v>1</v>
      </c>
      <c r="L11" s="29">
        <v>2</v>
      </c>
      <c r="M11" s="29">
        <v>2</v>
      </c>
      <c r="N11" s="29">
        <v>4</v>
      </c>
      <c r="O11" s="29">
        <v>4</v>
      </c>
      <c r="P11" s="29">
        <v>3</v>
      </c>
      <c r="Q11" s="29">
        <v>1</v>
      </c>
      <c r="R11" s="29">
        <v>4</v>
      </c>
      <c r="S11" s="29">
        <v>4</v>
      </c>
      <c r="T11" s="29">
        <v>4</v>
      </c>
      <c r="U11" s="29">
        <v>4</v>
      </c>
      <c r="V11" s="89"/>
      <c r="W11" s="28" t="s">
        <v>153</v>
      </c>
      <c r="X11" s="113"/>
      <c r="Y11" s="40" t="s">
        <v>153</v>
      </c>
      <c r="Z11" s="28" t="s">
        <v>153</v>
      </c>
      <c r="AA11" s="113"/>
      <c r="AB11" s="40" t="s">
        <v>153</v>
      </c>
      <c r="AC11" s="119"/>
      <c r="AD11" s="176" t="s">
        <v>345</v>
      </c>
      <c r="AE11" s="203"/>
    </row>
    <row r="12" spans="1:31" ht="12.75" customHeight="1">
      <c r="A12" s="219"/>
      <c r="B12" s="177" t="s">
        <v>348</v>
      </c>
      <c r="C12" s="30">
        <v>4</v>
      </c>
      <c r="D12" s="30">
        <v>4</v>
      </c>
      <c r="E12" s="30">
        <v>4</v>
      </c>
      <c r="F12" s="30">
        <v>5</v>
      </c>
      <c r="G12" s="29">
        <v>2</v>
      </c>
      <c r="H12" s="29">
        <v>1</v>
      </c>
      <c r="I12" s="29">
        <v>2</v>
      </c>
      <c r="J12" s="29">
        <v>1</v>
      </c>
      <c r="K12" s="29">
        <v>1</v>
      </c>
      <c r="L12" s="29">
        <v>2</v>
      </c>
      <c r="M12" s="29">
        <v>1</v>
      </c>
      <c r="N12" s="29">
        <v>4</v>
      </c>
      <c r="O12" s="29">
        <v>3</v>
      </c>
      <c r="P12" s="29">
        <v>2</v>
      </c>
      <c r="Q12" s="29">
        <v>1</v>
      </c>
      <c r="R12" s="29">
        <v>2</v>
      </c>
      <c r="S12" s="29">
        <v>1</v>
      </c>
      <c r="T12" s="29">
        <v>2</v>
      </c>
      <c r="U12" s="29">
        <v>1</v>
      </c>
      <c r="V12" s="118"/>
      <c r="W12" s="27"/>
      <c r="X12" s="111">
        <v>0.05</v>
      </c>
      <c r="Y12" s="39"/>
      <c r="Z12" s="27"/>
      <c r="AA12" s="111">
        <v>0.05</v>
      </c>
      <c r="AB12" s="39"/>
      <c r="AC12" s="119"/>
      <c r="AD12" s="203" t="s">
        <v>340</v>
      </c>
      <c r="AE12" s="204"/>
    </row>
    <row r="13" spans="1:31" ht="12.75" customHeight="1">
      <c r="A13" s="219"/>
      <c r="B13" s="23" t="s">
        <v>383</v>
      </c>
      <c r="C13" s="30">
        <v>2</v>
      </c>
      <c r="D13" s="30">
        <v>3</v>
      </c>
      <c r="E13" s="30">
        <v>2</v>
      </c>
      <c r="F13" s="30">
        <v>5</v>
      </c>
      <c r="G13" s="29">
        <v>4</v>
      </c>
      <c r="H13" s="29">
        <v>4</v>
      </c>
      <c r="I13" s="29">
        <v>4</v>
      </c>
      <c r="J13" s="29">
        <v>2</v>
      </c>
      <c r="K13" s="29">
        <v>3</v>
      </c>
      <c r="L13" s="29">
        <v>2</v>
      </c>
      <c r="M13" s="29">
        <v>4</v>
      </c>
      <c r="N13" s="29">
        <v>1</v>
      </c>
      <c r="O13" s="29">
        <v>4</v>
      </c>
      <c r="P13" s="29">
        <v>4</v>
      </c>
      <c r="Q13" s="29">
        <v>1</v>
      </c>
      <c r="R13" s="29">
        <v>4</v>
      </c>
      <c r="S13" s="29">
        <v>2</v>
      </c>
      <c r="T13" s="29">
        <v>3</v>
      </c>
      <c r="U13" s="29">
        <v>1</v>
      </c>
      <c r="V13" s="118"/>
      <c r="W13" s="27"/>
      <c r="X13" s="111">
        <v>0.05</v>
      </c>
      <c r="Y13" s="39"/>
      <c r="Z13" s="27"/>
      <c r="AA13" s="111">
        <v>0.05</v>
      </c>
      <c r="AB13" s="39"/>
      <c r="AC13" s="119"/>
      <c r="AD13" s="203" t="s">
        <v>338</v>
      </c>
      <c r="AE13" s="204"/>
    </row>
    <row r="14" spans="1:31" ht="12.75" customHeight="1">
      <c r="A14" s="219"/>
      <c r="B14" s="173" t="s">
        <v>397</v>
      </c>
      <c r="C14" s="30">
        <v>5</v>
      </c>
      <c r="D14" s="30">
        <v>4</v>
      </c>
      <c r="E14" s="30">
        <v>4</v>
      </c>
      <c r="F14" s="30">
        <v>3</v>
      </c>
      <c r="G14" s="29">
        <v>4</v>
      </c>
      <c r="H14" s="29">
        <v>4</v>
      </c>
      <c r="I14" s="29">
        <v>4</v>
      </c>
      <c r="J14" s="29">
        <v>4</v>
      </c>
      <c r="K14" s="29">
        <v>2</v>
      </c>
      <c r="L14" s="29">
        <v>4</v>
      </c>
      <c r="M14" s="29">
        <v>4</v>
      </c>
      <c r="N14" s="29">
        <v>4</v>
      </c>
      <c r="O14" s="29">
        <v>4</v>
      </c>
      <c r="P14" s="29">
        <v>4</v>
      </c>
      <c r="Q14" s="29">
        <v>5</v>
      </c>
      <c r="R14" s="29">
        <v>5</v>
      </c>
      <c r="S14" s="29">
        <v>5</v>
      </c>
      <c r="T14" s="29">
        <v>5</v>
      </c>
      <c r="U14" s="29">
        <v>5</v>
      </c>
      <c r="V14" s="88">
        <v>10000000</v>
      </c>
      <c r="W14" s="27"/>
      <c r="X14" s="111">
        <v>0.01</v>
      </c>
      <c r="Y14" s="39">
        <v>4000</v>
      </c>
      <c r="Z14" s="27"/>
      <c r="AA14" s="111">
        <v>0.01</v>
      </c>
      <c r="AB14" s="39">
        <v>4000</v>
      </c>
      <c r="AC14" s="119"/>
      <c r="AD14" s="203" t="s">
        <v>388</v>
      </c>
      <c r="AE14" s="204"/>
    </row>
    <row r="15" spans="1:31" ht="12.75" customHeight="1">
      <c r="A15" s="219"/>
      <c r="B15" s="23" t="s">
        <v>106</v>
      </c>
      <c r="C15" s="30">
        <v>4</v>
      </c>
      <c r="D15" s="30">
        <v>4</v>
      </c>
      <c r="E15" s="30">
        <v>4</v>
      </c>
      <c r="F15" s="30">
        <v>5</v>
      </c>
      <c r="G15" s="29">
        <v>2</v>
      </c>
      <c r="H15" s="29">
        <v>1</v>
      </c>
      <c r="I15" s="29">
        <v>4</v>
      </c>
      <c r="J15" s="29">
        <v>3</v>
      </c>
      <c r="K15" s="29">
        <v>2</v>
      </c>
      <c r="L15" s="29">
        <v>2</v>
      </c>
      <c r="M15" s="29">
        <v>2</v>
      </c>
      <c r="N15" s="29">
        <v>4</v>
      </c>
      <c r="O15" s="29">
        <v>4</v>
      </c>
      <c r="P15" s="29">
        <v>4</v>
      </c>
      <c r="Q15" s="29">
        <v>1</v>
      </c>
      <c r="R15" s="29">
        <v>4</v>
      </c>
      <c r="S15" s="29">
        <v>4</v>
      </c>
      <c r="T15" s="29">
        <v>4</v>
      </c>
      <c r="U15" s="29">
        <v>2</v>
      </c>
      <c r="V15" s="118">
        <v>312</v>
      </c>
      <c r="W15" s="27">
        <v>1560</v>
      </c>
      <c r="X15" s="111">
        <v>0.01</v>
      </c>
      <c r="Y15" s="39">
        <v>1560</v>
      </c>
      <c r="Z15" s="27">
        <v>1560</v>
      </c>
      <c r="AA15" s="111">
        <v>0.01</v>
      </c>
      <c r="AB15" s="39">
        <v>1560</v>
      </c>
      <c r="AC15" s="119"/>
      <c r="AD15" s="203" t="s">
        <v>339</v>
      </c>
      <c r="AE15" s="176"/>
    </row>
    <row r="16" spans="1:31" ht="12.75" customHeight="1">
      <c r="A16" s="219"/>
      <c r="B16" s="23" t="s">
        <v>377</v>
      </c>
      <c r="C16" s="30">
        <v>5</v>
      </c>
      <c r="D16" s="30">
        <v>2</v>
      </c>
      <c r="E16" s="30">
        <v>3</v>
      </c>
      <c r="F16" s="30">
        <v>1</v>
      </c>
      <c r="G16" s="29">
        <v>5</v>
      </c>
      <c r="H16" s="29">
        <v>1</v>
      </c>
      <c r="I16" s="29">
        <v>4</v>
      </c>
      <c r="J16" s="29">
        <v>4</v>
      </c>
      <c r="K16" s="29">
        <v>2</v>
      </c>
      <c r="L16" s="29">
        <v>4</v>
      </c>
      <c r="M16" s="29">
        <v>4</v>
      </c>
      <c r="N16" s="29">
        <v>4</v>
      </c>
      <c r="O16" s="29">
        <v>4</v>
      </c>
      <c r="P16" s="29">
        <v>5</v>
      </c>
      <c r="Q16" s="29">
        <v>5</v>
      </c>
      <c r="R16" s="29">
        <v>3</v>
      </c>
      <c r="S16" s="29">
        <v>3</v>
      </c>
      <c r="T16" s="29">
        <v>3</v>
      </c>
      <c r="U16" s="29">
        <v>3</v>
      </c>
      <c r="V16" s="88">
        <v>250000</v>
      </c>
      <c r="W16" s="27">
        <v>20000</v>
      </c>
      <c r="X16" s="112">
        <v>0.01</v>
      </c>
      <c r="Y16" s="39"/>
      <c r="Z16" s="27">
        <v>20000</v>
      </c>
      <c r="AA16" s="112">
        <v>0.01</v>
      </c>
      <c r="AB16" s="39"/>
      <c r="AC16" s="119"/>
      <c r="AD16" s="203" t="s">
        <v>337</v>
      </c>
      <c r="AE16" s="204"/>
    </row>
    <row r="17" spans="1:31" ht="12.75" customHeight="1">
      <c r="A17" s="219"/>
      <c r="B17" s="23" t="s">
        <v>149</v>
      </c>
      <c r="C17" s="30">
        <v>4</v>
      </c>
      <c r="D17" s="30">
        <v>5</v>
      </c>
      <c r="E17" s="30">
        <v>5</v>
      </c>
      <c r="F17" s="30">
        <v>3</v>
      </c>
      <c r="G17" s="29">
        <v>5</v>
      </c>
      <c r="H17" s="29">
        <v>2</v>
      </c>
      <c r="I17" s="29">
        <v>5</v>
      </c>
      <c r="J17" s="29">
        <v>4</v>
      </c>
      <c r="K17" s="29">
        <v>3</v>
      </c>
      <c r="L17" s="29">
        <v>3</v>
      </c>
      <c r="M17" s="29">
        <v>4</v>
      </c>
      <c r="N17" s="29">
        <v>5</v>
      </c>
      <c r="O17" s="29">
        <v>5</v>
      </c>
      <c r="P17" s="29">
        <v>5</v>
      </c>
      <c r="Q17" s="29">
        <v>5</v>
      </c>
      <c r="R17" s="29">
        <v>4</v>
      </c>
      <c r="S17" s="29">
        <v>4</v>
      </c>
      <c r="T17" s="29">
        <v>3</v>
      </c>
      <c r="U17" s="29">
        <v>3</v>
      </c>
      <c r="V17" s="88"/>
      <c r="W17" s="27"/>
      <c r="X17" s="111">
        <v>0.05</v>
      </c>
      <c r="Y17" s="39"/>
      <c r="Z17" s="27"/>
      <c r="AA17" s="111">
        <v>0.05</v>
      </c>
      <c r="AB17" s="39"/>
      <c r="AC17" s="119"/>
      <c r="AD17" s="203" t="s">
        <v>194</v>
      </c>
      <c r="AE17" s="204"/>
    </row>
    <row r="18" spans="1:31" ht="12.75" customHeight="1">
      <c r="A18" s="219"/>
      <c r="B18" s="23" t="s">
        <v>107</v>
      </c>
      <c r="C18" s="30">
        <v>3</v>
      </c>
      <c r="D18" s="30">
        <v>2</v>
      </c>
      <c r="E18" s="30">
        <v>3</v>
      </c>
      <c r="F18" s="30">
        <v>5</v>
      </c>
      <c r="G18" s="29">
        <v>5</v>
      </c>
      <c r="H18" s="29">
        <v>4</v>
      </c>
      <c r="I18" s="29">
        <v>5</v>
      </c>
      <c r="J18" s="29">
        <v>4</v>
      </c>
      <c r="K18" s="29">
        <v>3</v>
      </c>
      <c r="L18" s="29">
        <v>3</v>
      </c>
      <c r="M18" s="29">
        <v>5</v>
      </c>
      <c r="N18" s="29">
        <v>1</v>
      </c>
      <c r="O18" s="29">
        <v>4</v>
      </c>
      <c r="P18" s="29">
        <v>4</v>
      </c>
      <c r="Q18" s="29">
        <v>1</v>
      </c>
      <c r="R18" s="29">
        <v>4</v>
      </c>
      <c r="S18" s="29">
        <v>3</v>
      </c>
      <c r="T18" s="29">
        <v>2</v>
      </c>
      <c r="U18" s="29">
        <v>1</v>
      </c>
      <c r="V18" s="88"/>
      <c r="W18" s="27"/>
      <c r="X18" s="111">
        <v>0.05</v>
      </c>
      <c r="Y18" s="38"/>
      <c r="Z18" s="27"/>
      <c r="AA18" s="111">
        <v>0.05</v>
      </c>
      <c r="AB18" s="38"/>
      <c r="AC18" s="42"/>
      <c r="AD18" s="176" t="s">
        <v>336</v>
      </c>
      <c r="AE18" s="203"/>
    </row>
    <row r="19" spans="1:31" ht="12.75" customHeight="1">
      <c r="A19" s="219"/>
      <c r="B19" s="23" t="s">
        <v>385</v>
      </c>
      <c r="C19" s="30">
        <v>4</v>
      </c>
      <c r="D19" s="30">
        <v>3</v>
      </c>
      <c r="E19" s="30">
        <v>3</v>
      </c>
      <c r="F19" s="30">
        <v>3</v>
      </c>
      <c r="G19" s="29">
        <v>4</v>
      </c>
      <c r="H19" s="29">
        <v>2</v>
      </c>
      <c r="I19" s="29">
        <v>4</v>
      </c>
      <c r="J19" s="29">
        <v>4</v>
      </c>
      <c r="K19" s="29">
        <v>2</v>
      </c>
      <c r="L19" s="29">
        <v>2</v>
      </c>
      <c r="M19" s="29">
        <v>4</v>
      </c>
      <c r="N19" s="29">
        <v>4</v>
      </c>
      <c r="O19" s="29">
        <v>3</v>
      </c>
      <c r="P19" s="29">
        <v>4</v>
      </c>
      <c r="Q19" s="29">
        <v>3</v>
      </c>
      <c r="R19" s="29">
        <v>5</v>
      </c>
      <c r="S19" s="29">
        <v>3</v>
      </c>
      <c r="T19" s="29">
        <v>2</v>
      </c>
      <c r="U19" s="29">
        <v>1</v>
      </c>
      <c r="V19" s="88">
        <v>1800000</v>
      </c>
      <c r="W19" s="27"/>
      <c r="X19" s="111">
        <v>0.1</v>
      </c>
      <c r="Y19" s="38">
        <v>250</v>
      </c>
      <c r="Z19" s="27"/>
      <c r="AA19" s="111">
        <v>0.1</v>
      </c>
      <c r="AB19" s="38">
        <v>250</v>
      </c>
      <c r="AC19" s="42"/>
      <c r="AD19" s="203" t="s">
        <v>354</v>
      </c>
      <c r="AE19" s="205"/>
    </row>
    <row r="20" spans="1:31" ht="12.75" customHeight="1">
      <c r="A20" s="219"/>
      <c r="B20" s="23" t="s">
        <v>108</v>
      </c>
      <c r="C20" s="30">
        <v>3</v>
      </c>
      <c r="D20" s="30">
        <v>2</v>
      </c>
      <c r="E20" s="30">
        <v>2</v>
      </c>
      <c r="F20" s="30">
        <v>5</v>
      </c>
      <c r="G20" s="29">
        <v>4</v>
      </c>
      <c r="H20" s="29">
        <v>1</v>
      </c>
      <c r="I20" s="29">
        <v>4</v>
      </c>
      <c r="J20" s="29">
        <v>2</v>
      </c>
      <c r="K20" s="29">
        <v>1</v>
      </c>
      <c r="L20" s="29">
        <v>1</v>
      </c>
      <c r="M20" s="29">
        <v>4</v>
      </c>
      <c r="N20" s="29">
        <v>3</v>
      </c>
      <c r="O20" s="29">
        <v>2</v>
      </c>
      <c r="P20" s="29">
        <v>4</v>
      </c>
      <c r="Q20" s="29">
        <v>1</v>
      </c>
      <c r="R20" s="29">
        <v>5</v>
      </c>
      <c r="S20" s="29">
        <v>2</v>
      </c>
      <c r="T20" s="29">
        <v>3</v>
      </c>
      <c r="U20" s="29">
        <v>1</v>
      </c>
      <c r="V20" s="88">
        <v>6500</v>
      </c>
      <c r="W20" s="27">
        <v>13000</v>
      </c>
      <c r="X20" s="111">
        <v>0.5</v>
      </c>
      <c r="Y20" s="38">
        <v>5000</v>
      </c>
      <c r="Z20" s="27">
        <v>13000</v>
      </c>
      <c r="AA20" s="111">
        <v>0.5</v>
      </c>
      <c r="AB20" s="38">
        <v>5000</v>
      </c>
      <c r="AC20" s="42"/>
      <c r="AD20" s="203" t="s">
        <v>353</v>
      </c>
      <c r="AE20" s="204"/>
    </row>
    <row r="21" spans="1:31" ht="12.75" customHeight="1">
      <c r="A21" s="219"/>
      <c r="B21" s="23" t="s">
        <v>109</v>
      </c>
      <c r="C21" s="30">
        <v>4</v>
      </c>
      <c r="D21" s="30">
        <v>4</v>
      </c>
      <c r="E21" s="30">
        <v>3</v>
      </c>
      <c r="F21" s="30">
        <v>5</v>
      </c>
      <c r="G21" s="29">
        <v>4</v>
      </c>
      <c r="H21" s="29">
        <v>1</v>
      </c>
      <c r="I21" s="29">
        <v>4</v>
      </c>
      <c r="J21" s="29">
        <v>2</v>
      </c>
      <c r="K21" s="29">
        <v>1</v>
      </c>
      <c r="L21" s="29">
        <v>2</v>
      </c>
      <c r="M21" s="29">
        <v>5</v>
      </c>
      <c r="N21" s="29">
        <v>4</v>
      </c>
      <c r="O21" s="29">
        <v>2</v>
      </c>
      <c r="P21" s="29">
        <v>4</v>
      </c>
      <c r="Q21" s="29">
        <v>3</v>
      </c>
      <c r="R21" s="29">
        <v>5</v>
      </c>
      <c r="S21" s="29">
        <v>2</v>
      </c>
      <c r="T21" s="29">
        <v>4</v>
      </c>
      <c r="U21" s="29">
        <v>2</v>
      </c>
      <c r="V21" s="88"/>
      <c r="W21" s="27"/>
      <c r="X21" s="111">
        <v>4</v>
      </c>
      <c r="Y21" s="38">
        <v>10</v>
      </c>
      <c r="Z21" s="27"/>
      <c r="AA21" s="111">
        <v>4</v>
      </c>
      <c r="AB21" s="38">
        <v>10</v>
      </c>
      <c r="AC21" s="42"/>
      <c r="AD21" s="176" t="s">
        <v>341</v>
      </c>
      <c r="AE21" s="203"/>
    </row>
    <row r="22" spans="1:31" ht="12.75" customHeight="1">
      <c r="A22" s="219"/>
      <c r="B22" s="177" t="s">
        <v>350</v>
      </c>
      <c r="C22" s="30">
        <v>3</v>
      </c>
      <c r="D22" s="30">
        <v>2</v>
      </c>
      <c r="E22" s="30">
        <v>3</v>
      </c>
      <c r="F22" s="30">
        <v>1</v>
      </c>
      <c r="G22" s="29">
        <v>1</v>
      </c>
      <c r="H22" s="29">
        <v>3</v>
      </c>
      <c r="I22" s="29">
        <v>2</v>
      </c>
      <c r="J22" s="29">
        <v>1</v>
      </c>
      <c r="K22" s="29">
        <v>2</v>
      </c>
      <c r="L22" s="29">
        <v>1</v>
      </c>
      <c r="M22" s="29">
        <v>1</v>
      </c>
      <c r="N22" s="29">
        <v>3</v>
      </c>
      <c r="O22" s="29">
        <v>4</v>
      </c>
      <c r="P22" s="29">
        <v>3</v>
      </c>
      <c r="Q22" s="29">
        <v>1</v>
      </c>
      <c r="R22" s="29">
        <v>2</v>
      </c>
      <c r="S22" s="29">
        <v>2</v>
      </c>
      <c r="T22" s="29">
        <v>1</v>
      </c>
      <c r="U22" s="29">
        <v>1</v>
      </c>
      <c r="V22" s="88"/>
      <c r="W22" s="27"/>
      <c r="X22" s="111">
        <v>0.05</v>
      </c>
      <c r="Y22" s="38"/>
      <c r="Z22" s="27"/>
      <c r="AA22" s="111">
        <v>0.05</v>
      </c>
      <c r="AB22" s="38"/>
      <c r="AC22" s="42"/>
      <c r="AD22" s="206" t="s">
        <v>342</v>
      </c>
      <c r="AE22" s="203"/>
    </row>
    <row r="23" spans="1:31" ht="12.75" customHeight="1">
      <c r="A23" s="219"/>
      <c r="B23" s="177" t="s">
        <v>381</v>
      </c>
      <c r="C23" s="30">
        <v>4</v>
      </c>
      <c r="D23" s="30">
        <v>4</v>
      </c>
      <c r="E23" s="30">
        <v>3</v>
      </c>
      <c r="F23" s="30">
        <v>1</v>
      </c>
      <c r="G23" s="29">
        <v>4</v>
      </c>
      <c r="H23" s="29">
        <v>2</v>
      </c>
      <c r="I23" s="29">
        <v>4</v>
      </c>
      <c r="J23" s="29">
        <v>4</v>
      </c>
      <c r="K23" s="29">
        <v>2</v>
      </c>
      <c r="L23" s="29">
        <v>2</v>
      </c>
      <c r="M23" s="29">
        <v>4</v>
      </c>
      <c r="N23" s="29">
        <v>4</v>
      </c>
      <c r="O23" s="29">
        <v>4</v>
      </c>
      <c r="P23" s="29">
        <v>4</v>
      </c>
      <c r="Q23" s="29">
        <v>1</v>
      </c>
      <c r="R23" s="29">
        <v>2</v>
      </c>
      <c r="S23" s="29">
        <v>1</v>
      </c>
      <c r="T23" s="29">
        <v>1</v>
      </c>
      <c r="U23" s="29">
        <v>1</v>
      </c>
      <c r="V23" s="88"/>
      <c r="W23" s="27">
        <v>5000</v>
      </c>
      <c r="X23" s="111">
        <v>0.05</v>
      </c>
      <c r="Y23" s="38">
        <v>100</v>
      </c>
      <c r="Z23" s="27">
        <v>5000</v>
      </c>
      <c r="AA23" s="111">
        <v>0.05</v>
      </c>
      <c r="AB23" s="38">
        <v>100</v>
      </c>
      <c r="AC23" s="42"/>
      <c r="AD23" s="203" t="s">
        <v>202</v>
      </c>
      <c r="AE23" s="176"/>
    </row>
    <row r="24" spans="1:31" ht="12.75" customHeight="1">
      <c r="A24" s="220"/>
      <c r="B24" s="184" t="s">
        <v>183</v>
      </c>
      <c r="C24" s="47">
        <v>4</v>
      </c>
      <c r="D24" s="47">
        <v>4</v>
      </c>
      <c r="E24" s="47">
        <v>3</v>
      </c>
      <c r="F24" s="47">
        <v>3</v>
      </c>
      <c r="G24" s="47">
        <v>4</v>
      </c>
      <c r="H24" s="47">
        <v>2</v>
      </c>
      <c r="I24" s="47">
        <v>4</v>
      </c>
      <c r="J24" s="47">
        <v>4</v>
      </c>
      <c r="K24" s="47">
        <v>1</v>
      </c>
      <c r="L24" s="47">
        <v>2</v>
      </c>
      <c r="M24" s="47">
        <v>4</v>
      </c>
      <c r="N24" s="47">
        <v>4</v>
      </c>
      <c r="O24" s="47">
        <v>4</v>
      </c>
      <c r="P24" s="47">
        <v>5</v>
      </c>
      <c r="Q24" s="47">
        <v>3</v>
      </c>
      <c r="R24" s="47">
        <v>5</v>
      </c>
      <c r="S24" s="47">
        <v>5</v>
      </c>
      <c r="T24" s="47">
        <v>3</v>
      </c>
      <c r="U24" s="47">
        <v>3</v>
      </c>
      <c r="V24" s="88"/>
      <c r="W24" s="27">
        <v>5000</v>
      </c>
      <c r="X24" s="111">
        <v>0.05</v>
      </c>
      <c r="Y24" s="38"/>
      <c r="Z24" s="27">
        <v>5000</v>
      </c>
      <c r="AA24" s="111">
        <v>0.05</v>
      </c>
      <c r="AB24" s="38"/>
      <c r="AC24" s="42"/>
      <c r="AD24" s="203" t="s">
        <v>343</v>
      </c>
      <c r="AE24" s="176"/>
    </row>
    <row r="25" spans="1:31" ht="12.75" customHeight="1">
      <c r="A25" s="216" t="s">
        <v>110</v>
      </c>
      <c r="B25" s="22" t="s">
        <v>111</v>
      </c>
      <c r="C25" s="30">
        <v>4</v>
      </c>
      <c r="D25" s="30">
        <v>4</v>
      </c>
      <c r="E25" s="30">
        <v>4</v>
      </c>
      <c r="F25" s="30">
        <v>5</v>
      </c>
      <c r="G25" s="29">
        <v>3</v>
      </c>
      <c r="H25" s="29">
        <v>2</v>
      </c>
      <c r="I25" s="29">
        <v>3</v>
      </c>
      <c r="J25" s="29">
        <v>2</v>
      </c>
      <c r="K25" s="29">
        <v>2</v>
      </c>
      <c r="L25" s="29">
        <v>2</v>
      </c>
      <c r="M25" s="29">
        <v>2</v>
      </c>
      <c r="N25" s="29">
        <v>1</v>
      </c>
      <c r="O25" s="29">
        <v>4</v>
      </c>
      <c r="P25" s="29">
        <v>3</v>
      </c>
      <c r="Q25" s="29">
        <v>2</v>
      </c>
      <c r="R25" s="29">
        <v>5</v>
      </c>
      <c r="S25" s="29">
        <v>5</v>
      </c>
      <c r="T25" s="29">
        <v>5</v>
      </c>
      <c r="U25" s="29">
        <v>5</v>
      </c>
      <c r="V25" s="87">
        <v>20000</v>
      </c>
      <c r="W25" s="26">
        <v>80000</v>
      </c>
      <c r="X25" s="114">
        <v>0.1</v>
      </c>
      <c r="Y25" s="37">
        <v>8000</v>
      </c>
      <c r="Z25" s="26">
        <v>20000</v>
      </c>
      <c r="AA25" s="114">
        <v>0.1</v>
      </c>
      <c r="AB25" s="37">
        <v>2000</v>
      </c>
      <c r="AC25" s="42"/>
      <c r="AD25" s="203" t="s">
        <v>346</v>
      </c>
      <c r="AE25" s="203"/>
    </row>
    <row r="26" spans="1:31" ht="12.75" customHeight="1">
      <c r="A26" s="216"/>
      <c r="B26" s="23" t="s">
        <v>376</v>
      </c>
      <c r="C26" s="30">
        <v>3</v>
      </c>
      <c r="D26" s="30">
        <v>4</v>
      </c>
      <c r="E26" s="30">
        <v>4</v>
      </c>
      <c r="F26" s="30">
        <v>5</v>
      </c>
      <c r="G26" s="29">
        <v>4</v>
      </c>
      <c r="H26" s="29">
        <v>4</v>
      </c>
      <c r="I26" s="29">
        <v>4</v>
      </c>
      <c r="J26" s="29">
        <v>2</v>
      </c>
      <c r="K26" s="29">
        <v>3</v>
      </c>
      <c r="L26" s="29">
        <v>2</v>
      </c>
      <c r="M26" s="29">
        <v>4</v>
      </c>
      <c r="N26" s="29">
        <v>2</v>
      </c>
      <c r="O26" s="29">
        <v>4</v>
      </c>
      <c r="P26" s="29">
        <v>4</v>
      </c>
      <c r="Q26" s="29">
        <v>2</v>
      </c>
      <c r="R26" s="29">
        <v>4</v>
      </c>
      <c r="S26" s="29">
        <v>3</v>
      </c>
      <c r="T26" s="29">
        <v>3</v>
      </c>
      <c r="U26" s="29">
        <v>3</v>
      </c>
      <c r="V26" s="88">
        <v>10000</v>
      </c>
      <c r="W26" s="27">
        <v>40000</v>
      </c>
      <c r="X26" s="111">
        <v>0.2</v>
      </c>
      <c r="Y26" s="38">
        <v>4000</v>
      </c>
      <c r="Z26" s="27">
        <v>10000</v>
      </c>
      <c r="AA26" s="111">
        <v>0.05</v>
      </c>
      <c r="AB26" s="38">
        <v>1000</v>
      </c>
      <c r="AC26" s="42"/>
      <c r="AD26" s="203" t="s">
        <v>184</v>
      </c>
      <c r="AE26" s="203"/>
    </row>
    <row r="27" spans="1:31" ht="12.75" customHeight="1">
      <c r="A27" s="216"/>
      <c r="B27" s="177" t="s">
        <v>112</v>
      </c>
      <c r="C27" s="30">
        <v>4</v>
      </c>
      <c r="D27" s="30">
        <v>1</v>
      </c>
      <c r="E27" s="30">
        <v>3</v>
      </c>
      <c r="F27" s="30">
        <v>1</v>
      </c>
      <c r="G27" s="29">
        <v>2</v>
      </c>
      <c r="H27" s="29">
        <v>1</v>
      </c>
      <c r="I27" s="29">
        <v>1</v>
      </c>
      <c r="J27" s="29">
        <v>2</v>
      </c>
      <c r="K27" s="29">
        <v>1</v>
      </c>
      <c r="L27" s="29">
        <v>3</v>
      </c>
      <c r="M27" s="29">
        <v>1</v>
      </c>
      <c r="N27" s="29">
        <v>1</v>
      </c>
      <c r="O27" s="29">
        <v>4</v>
      </c>
      <c r="P27" s="29">
        <v>2</v>
      </c>
      <c r="Q27" s="29">
        <v>1</v>
      </c>
      <c r="R27" s="29">
        <v>3</v>
      </c>
      <c r="S27" s="29">
        <v>2</v>
      </c>
      <c r="T27" s="29">
        <v>2</v>
      </c>
      <c r="U27" s="29">
        <v>1</v>
      </c>
      <c r="V27" s="88"/>
      <c r="W27" s="27">
        <v>10000</v>
      </c>
      <c r="X27" s="111">
        <v>10</v>
      </c>
      <c r="Y27" s="38">
        <v>2000</v>
      </c>
      <c r="Z27" s="27">
        <v>200</v>
      </c>
      <c r="AA27" s="111">
        <v>10</v>
      </c>
      <c r="AB27" s="38">
        <v>40</v>
      </c>
      <c r="AC27" s="42"/>
      <c r="AD27" s="203" t="s">
        <v>347</v>
      </c>
      <c r="AE27" s="203"/>
    </row>
    <row r="28" spans="1:31" ht="12.75" customHeight="1">
      <c r="A28" s="216"/>
      <c r="B28" s="173" t="s">
        <v>309</v>
      </c>
      <c r="C28" s="30">
        <v>4</v>
      </c>
      <c r="D28" s="30">
        <v>4</v>
      </c>
      <c r="E28" s="30">
        <v>4</v>
      </c>
      <c r="F28" s="30">
        <v>5</v>
      </c>
      <c r="G28" s="29">
        <v>2</v>
      </c>
      <c r="H28" s="29">
        <v>1</v>
      </c>
      <c r="I28" s="29">
        <v>4</v>
      </c>
      <c r="J28" s="29">
        <v>1</v>
      </c>
      <c r="K28" s="29">
        <v>2</v>
      </c>
      <c r="L28" s="29">
        <v>1</v>
      </c>
      <c r="M28" s="29">
        <v>2</v>
      </c>
      <c r="N28" s="29">
        <v>3</v>
      </c>
      <c r="O28" s="29">
        <v>3</v>
      </c>
      <c r="P28" s="29">
        <v>3</v>
      </c>
      <c r="Q28" s="29">
        <v>1</v>
      </c>
      <c r="R28" s="29">
        <v>3</v>
      </c>
      <c r="S28" s="29">
        <v>1</v>
      </c>
      <c r="T28" s="29">
        <v>2</v>
      </c>
      <c r="U28" s="29">
        <v>1</v>
      </c>
      <c r="V28" s="88">
        <v>5000</v>
      </c>
      <c r="W28" s="27">
        <v>25000</v>
      </c>
      <c r="X28" s="112">
        <v>0.5</v>
      </c>
      <c r="Y28" s="39">
        <v>100</v>
      </c>
      <c r="Z28" s="27">
        <v>25000</v>
      </c>
      <c r="AA28" s="111">
        <v>0.5</v>
      </c>
      <c r="AB28" s="39">
        <v>100</v>
      </c>
      <c r="AC28" s="119"/>
      <c r="AD28" s="176" t="s">
        <v>201</v>
      </c>
      <c r="AE28" s="203"/>
    </row>
    <row r="29" spans="1:31" ht="12.75" customHeight="1">
      <c r="A29" s="216"/>
      <c r="B29" s="23" t="s">
        <v>370</v>
      </c>
      <c r="C29" s="30">
        <v>4</v>
      </c>
      <c r="D29" s="30">
        <v>4</v>
      </c>
      <c r="E29" s="30">
        <v>4</v>
      </c>
      <c r="F29" s="30">
        <v>1</v>
      </c>
      <c r="G29" s="29">
        <v>2</v>
      </c>
      <c r="H29" s="29">
        <v>1</v>
      </c>
      <c r="I29" s="29">
        <v>4</v>
      </c>
      <c r="J29" s="29">
        <v>1</v>
      </c>
      <c r="K29" s="29">
        <v>2</v>
      </c>
      <c r="L29" s="29">
        <v>1</v>
      </c>
      <c r="M29" s="29">
        <v>4</v>
      </c>
      <c r="N29" s="29">
        <v>4</v>
      </c>
      <c r="O29" s="29">
        <v>4</v>
      </c>
      <c r="P29" s="29">
        <v>4</v>
      </c>
      <c r="Q29" s="29">
        <v>1</v>
      </c>
      <c r="R29" s="29">
        <v>5</v>
      </c>
      <c r="S29" s="29">
        <v>3</v>
      </c>
      <c r="T29" s="29">
        <v>4</v>
      </c>
      <c r="U29" s="29">
        <v>2</v>
      </c>
      <c r="V29" s="88">
        <v>5000</v>
      </c>
      <c r="W29" s="27">
        <v>25000</v>
      </c>
      <c r="X29" s="112">
        <v>0.5</v>
      </c>
      <c r="Y29" s="39">
        <v>100</v>
      </c>
      <c r="Z29" s="27">
        <v>25000</v>
      </c>
      <c r="AA29" s="111">
        <v>0.5</v>
      </c>
      <c r="AB29" s="39">
        <v>100</v>
      </c>
      <c r="AC29" s="119"/>
      <c r="AD29" s="176" t="s">
        <v>335</v>
      </c>
      <c r="AE29" s="203"/>
    </row>
    <row r="30" spans="1:31" ht="12.75" customHeight="1">
      <c r="A30" s="216"/>
      <c r="B30" s="23" t="s">
        <v>113</v>
      </c>
      <c r="C30" s="30">
        <v>4</v>
      </c>
      <c r="D30" s="30">
        <v>2</v>
      </c>
      <c r="E30" s="30">
        <v>3</v>
      </c>
      <c r="F30" s="30">
        <v>1</v>
      </c>
      <c r="G30" s="29">
        <v>3</v>
      </c>
      <c r="H30" s="29">
        <v>1</v>
      </c>
      <c r="I30" s="29">
        <v>3</v>
      </c>
      <c r="J30" s="29">
        <v>1</v>
      </c>
      <c r="K30" s="29">
        <v>1</v>
      </c>
      <c r="L30" s="29">
        <v>3</v>
      </c>
      <c r="M30" s="29">
        <v>3</v>
      </c>
      <c r="N30" s="29">
        <v>1</v>
      </c>
      <c r="O30" s="29">
        <v>5</v>
      </c>
      <c r="P30" s="29">
        <v>3</v>
      </c>
      <c r="Q30" s="29">
        <v>2</v>
      </c>
      <c r="R30" s="29">
        <v>4</v>
      </c>
      <c r="S30" s="29">
        <v>4</v>
      </c>
      <c r="T30" s="29">
        <v>2</v>
      </c>
      <c r="U30" s="29">
        <v>2</v>
      </c>
      <c r="V30" s="88">
        <v>13000</v>
      </c>
      <c r="W30" s="27">
        <v>50000</v>
      </c>
      <c r="X30" s="111">
        <v>2</v>
      </c>
      <c r="Y30" s="38">
        <v>8000</v>
      </c>
      <c r="Z30" s="27">
        <v>13000</v>
      </c>
      <c r="AA30" s="111">
        <v>0.5</v>
      </c>
      <c r="AB30" s="38">
        <v>2000</v>
      </c>
      <c r="AC30" s="42"/>
      <c r="AD30" s="203" t="s">
        <v>351</v>
      </c>
      <c r="AE30" s="203"/>
    </row>
    <row r="31" spans="1:31" ht="12.75" customHeight="1">
      <c r="A31" s="217"/>
      <c r="B31" s="174" t="s">
        <v>166</v>
      </c>
      <c r="C31" s="30">
        <v>5</v>
      </c>
      <c r="D31" s="30">
        <v>5</v>
      </c>
      <c r="E31" s="30">
        <v>4</v>
      </c>
      <c r="F31" s="30">
        <v>5</v>
      </c>
      <c r="G31" s="29">
        <v>5</v>
      </c>
      <c r="H31" s="29">
        <v>1</v>
      </c>
      <c r="I31" s="29">
        <v>5</v>
      </c>
      <c r="J31" s="29">
        <v>2</v>
      </c>
      <c r="K31" s="29">
        <v>2</v>
      </c>
      <c r="L31" s="29">
        <v>2</v>
      </c>
      <c r="M31" s="29">
        <v>5</v>
      </c>
      <c r="N31" s="29">
        <v>5</v>
      </c>
      <c r="O31" s="29">
        <v>5</v>
      </c>
      <c r="P31" s="29">
        <v>5</v>
      </c>
      <c r="Q31" s="29">
        <v>5</v>
      </c>
      <c r="R31" s="29">
        <v>5</v>
      </c>
      <c r="S31" s="29">
        <v>5</v>
      </c>
      <c r="T31" s="29">
        <v>4</v>
      </c>
      <c r="U31" s="29">
        <v>4</v>
      </c>
      <c r="V31" s="89">
        <v>120000</v>
      </c>
      <c r="W31" s="28">
        <v>50000</v>
      </c>
      <c r="X31" s="113">
        <v>0.1</v>
      </c>
      <c r="Y31" s="41">
        <v>1</v>
      </c>
      <c r="Z31" s="28">
        <v>50000</v>
      </c>
      <c r="AA31" s="113">
        <v>0.1</v>
      </c>
      <c r="AB31" s="41">
        <v>1</v>
      </c>
      <c r="AC31" s="42"/>
      <c r="AD31" s="203" t="s">
        <v>352</v>
      </c>
      <c r="AE31" s="203"/>
    </row>
    <row r="32" spans="1:29" ht="16.5" customHeight="1">
      <c r="A32" s="200"/>
      <c r="B32" s="200" t="s">
        <v>311</v>
      </c>
      <c r="C32" s="19"/>
      <c r="D32" s="18"/>
      <c r="E32" s="18"/>
      <c r="F32" s="18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20"/>
      <c r="W32" s="166"/>
      <c r="X32" s="167"/>
      <c r="Y32" s="168"/>
      <c r="Z32" s="166"/>
      <c r="AA32" s="167"/>
      <c r="AB32" s="168"/>
      <c r="AC32" s="42"/>
    </row>
    <row r="34" spans="2:29" ht="12.75" customHeight="1">
      <c r="B34" s="178" t="s">
        <v>362</v>
      </c>
      <c r="W34" s="46"/>
      <c r="X34" s="115"/>
      <c r="Y34" s="46"/>
      <c r="Z34" s="46"/>
      <c r="AA34" s="115"/>
      <c r="AB34" s="46"/>
      <c r="AC34" s="46"/>
    </row>
    <row r="35" spans="23:29" ht="13.5" customHeight="1">
      <c r="W35" s="46"/>
      <c r="X35" s="115"/>
      <c r="Y35" s="46"/>
      <c r="Z35" s="46"/>
      <c r="AA35" s="115"/>
      <c r="AB35" s="46"/>
      <c r="AC35" s="46"/>
    </row>
    <row r="36" spans="23:29" ht="12.75" customHeight="1">
      <c r="W36" s="46"/>
      <c r="X36" s="115"/>
      <c r="Y36" s="46"/>
      <c r="Z36" s="46"/>
      <c r="AA36" s="115"/>
      <c r="AB36" s="46"/>
      <c r="AC36" s="46"/>
    </row>
    <row r="37" spans="23:29" ht="12.75" customHeight="1">
      <c r="W37" s="46"/>
      <c r="X37" s="115"/>
      <c r="Y37" s="46"/>
      <c r="Z37" s="46"/>
      <c r="AA37" s="115"/>
      <c r="AB37" s="46"/>
      <c r="AC37" s="46"/>
    </row>
    <row r="38" spans="23:29" ht="12.75" customHeight="1">
      <c r="W38" s="46"/>
      <c r="X38" s="115"/>
      <c r="Y38" s="46"/>
      <c r="Z38" s="46"/>
      <c r="AA38" s="115"/>
      <c r="AB38" s="46"/>
      <c r="AC38" s="46"/>
    </row>
    <row r="39" spans="23:29" ht="12.75" customHeight="1">
      <c r="W39" s="46"/>
      <c r="X39" s="115"/>
      <c r="Y39" s="46"/>
      <c r="Z39" s="46"/>
      <c r="AA39" s="115"/>
      <c r="AB39" s="46"/>
      <c r="AC39" s="46"/>
    </row>
    <row r="40" spans="23:29" ht="12.75" customHeight="1">
      <c r="W40" s="46"/>
      <c r="X40" s="115"/>
      <c r="Y40" s="46"/>
      <c r="Z40" s="46"/>
      <c r="AA40" s="115"/>
      <c r="AB40" s="46"/>
      <c r="AC40" s="46"/>
    </row>
  </sheetData>
  <mergeCells count="4">
    <mergeCell ref="A25:A31"/>
    <mergeCell ref="A3:B3"/>
    <mergeCell ref="A4:B4"/>
    <mergeCell ref="A5:A24"/>
  </mergeCells>
  <printOptions/>
  <pageMargins left="0.75" right="0.75" top="1" bottom="1" header="0.5" footer="0.5"/>
  <pageSetup fitToHeight="1" fitToWidth="1" horizontalDpi="600" verticalDpi="600" orientation="landscape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D48"/>
  <sheetViews>
    <sheetView workbookViewId="0" topLeftCell="A1">
      <selection activeCell="X45" sqref="X45"/>
    </sheetView>
  </sheetViews>
  <sheetFormatPr defaultColWidth="9.140625" defaultRowHeight="12.75" customHeight="1"/>
  <cols>
    <col min="1" max="1" width="5.140625" style="15" customWidth="1"/>
    <col min="2" max="2" width="4.57421875" style="15" customWidth="1"/>
    <col min="3" max="3" width="35.140625" style="15" customWidth="1"/>
    <col min="4" max="7" width="3.421875" style="15" customWidth="1"/>
    <col min="8" max="14" width="3.57421875" style="60" customWidth="1"/>
    <col min="15" max="22" width="3.421875" style="15" customWidth="1"/>
    <col min="23" max="23" width="5.8515625" style="15" customWidth="1"/>
    <col min="24" max="24" width="17.8515625" style="15" customWidth="1"/>
    <col min="25" max="25" width="13.28125" style="35" bestFit="1" customWidth="1"/>
    <col min="26" max="26" width="17.8515625" style="15" customWidth="1"/>
    <col min="27" max="27" width="13.28125" style="35" bestFit="1" customWidth="1"/>
    <col min="28" max="28" width="6.00390625" style="15" customWidth="1"/>
    <col min="29" max="29" width="3.421875" style="15" customWidth="1"/>
    <col min="30" max="30" width="9.57421875" style="15" customWidth="1"/>
    <col min="31" max="16384" width="9.140625" style="15" customWidth="1"/>
  </cols>
  <sheetData>
    <row r="1" spans="4:28" ht="12.75" customHeight="1">
      <c r="D1" s="225" t="s">
        <v>152</v>
      </c>
      <c r="E1" s="224" t="s">
        <v>145</v>
      </c>
      <c r="F1" s="224" t="s">
        <v>146</v>
      </c>
      <c r="G1" s="222" t="s">
        <v>151</v>
      </c>
      <c r="H1" s="230" t="s">
        <v>101</v>
      </c>
      <c r="I1" s="223" t="s">
        <v>100</v>
      </c>
      <c r="J1" s="223" t="s">
        <v>102</v>
      </c>
      <c r="K1" s="223" t="s">
        <v>103</v>
      </c>
      <c r="L1" s="223" t="s">
        <v>144</v>
      </c>
      <c r="M1" s="223" t="s">
        <v>143</v>
      </c>
      <c r="N1" s="223" t="s">
        <v>150</v>
      </c>
      <c r="O1" s="224" t="s">
        <v>147</v>
      </c>
      <c r="P1" s="224" t="s">
        <v>148</v>
      </c>
      <c r="Q1" s="224" t="s">
        <v>142</v>
      </c>
      <c r="R1" s="224" t="s">
        <v>196</v>
      </c>
      <c r="S1" s="222" t="s">
        <v>198</v>
      </c>
      <c r="T1" s="222" t="s">
        <v>197</v>
      </c>
      <c r="U1" s="222" t="s">
        <v>199</v>
      </c>
      <c r="V1" s="222" t="s">
        <v>200</v>
      </c>
      <c r="W1" s="224" t="s">
        <v>155</v>
      </c>
      <c r="AB1" s="226" t="s">
        <v>154</v>
      </c>
    </row>
    <row r="2" spans="3:28" ht="12.75" customHeight="1">
      <c r="C2" s="231" t="s">
        <v>173</v>
      </c>
      <c r="D2" s="225"/>
      <c r="E2" s="224"/>
      <c r="F2" s="224"/>
      <c r="G2" s="222"/>
      <c r="H2" s="230"/>
      <c r="I2" s="223"/>
      <c r="J2" s="223"/>
      <c r="K2" s="223"/>
      <c r="L2" s="223"/>
      <c r="M2" s="223"/>
      <c r="N2" s="223"/>
      <c r="O2" s="224"/>
      <c r="P2" s="224"/>
      <c r="Q2" s="224"/>
      <c r="R2" s="224"/>
      <c r="S2" s="222"/>
      <c r="T2" s="222"/>
      <c r="U2" s="222"/>
      <c r="V2" s="222"/>
      <c r="W2" s="224"/>
      <c r="X2" s="146"/>
      <c r="Y2" s="193"/>
      <c r="Z2" s="146"/>
      <c r="AA2" s="193"/>
      <c r="AB2" s="226"/>
    </row>
    <row r="3" spans="3:28" ht="12.75" customHeight="1">
      <c r="C3" s="231"/>
      <c r="D3" s="225"/>
      <c r="E3" s="224"/>
      <c r="F3" s="224"/>
      <c r="G3" s="222"/>
      <c r="H3" s="230"/>
      <c r="I3" s="223"/>
      <c r="J3" s="223"/>
      <c r="K3" s="223"/>
      <c r="L3" s="223"/>
      <c r="M3" s="223"/>
      <c r="N3" s="223"/>
      <c r="O3" s="224"/>
      <c r="P3" s="224"/>
      <c r="Q3" s="224"/>
      <c r="R3" s="224"/>
      <c r="S3" s="222"/>
      <c r="T3" s="222"/>
      <c r="U3" s="222"/>
      <c r="V3" s="222"/>
      <c r="W3" s="224"/>
      <c r="X3" s="146"/>
      <c r="Y3" s="193"/>
      <c r="Z3" s="146"/>
      <c r="AA3" s="193"/>
      <c r="AB3" s="226"/>
    </row>
    <row r="4" spans="3:28" ht="12.75" customHeight="1">
      <c r="C4" s="231"/>
      <c r="D4" s="225"/>
      <c r="E4" s="224"/>
      <c r="F4" s="224"/>
      <c r="G4" s="222"/>
      <c r="H4" s="230"/>
      <c r="I4" s="223"/>
      <c r="J4" s="223"/>
      <c r="K4" s="223"/>
      <c r="L4" s="223"/>
      <c r="M4" s="223"/>
      <c r="N4" s="223"/>
      <c r="O4" s="224"/>
      <c r="P4" s="224"/>
      <c r="Q4" s="224"/>
      <c r="R4" s="224"/>
      <c r="S4" s="222"/>
      <c r="T4" s="222"/>
      <c r="U4" s="222"/>
      <c r="V4" s="222"/>
      <c r="W4" s="224"/>
      <c r="X4" s="146"/>
      <c r="Y4" s="193"/>
      <c r="Z4" s="146"/>
      <c r="AA4" s="193"/>
      <c r="AB4" s="226"/>
    </row>
    <row r="5" spans="3:28" ht="12.75" customHeight="1">
      <c r="C5" s="231"/>
      <c r="D5" s="225"/>
      <c r="E5" s="224"/>
      <c r="F5" s="224"/>
      <c r="G5" s="222"/>
      <c r="H5" s="230"/>
      <c r="I5" s="223"/>
      <c r="J5" s="223"/>
      <c r="K5" s="223"/>
      <c r="L5" s="223"/>
      <c r="M5" s="223"/>
      <c r="N5" s="223"/>
      <c r="O5" s="224"/>
      <c r="P5" s="224"/>
      <c r="Q5" s="224"/>
      <c r="R5" s="224"/>
      <c r="S5" s="222"/>
      <c r="T5" s="222"/>
      <c r="U5" s="222"/>
      <c r="V5" s="222"/>
      <c r="W5" s="224"/>
      <c r="X5" s="146"/>
      <c r="Y5" s="193"/>
      <c r="Z5" s="146"/>
      <c r="AA5" s="193"/>
      <c r="AB5" s="226"/>
    </row>
    <row r="6" spans="3:28" ht="12.75" customHeight="1">
      <c r="C6" s="231"/>
      <c r="D6" s="225"/>
      <c r="E6" s="224"/>
      <c r="F6" s="224"/>
      <c r="G6" s="222"/>
      <c r="H6" s="230"/>
      <c r="I6" s="223"/>
      <c r="J6" s="223"/>
      <c r="K6" s="223"/>
      <c r="L6" s="223"/>
      <c r="M6" s="223"/>
      <c r="N6" s="223"/>
      <c r="O6" s="224"/>
      <c r="P6" s="224"/>
      <c r="Q6" s="224"/>
      <c r="R6" s="224"/>
      <c r="S6" s="222"/>
      <c r="T6" s="222"/>
      <c r="U6" s="222"/>
      <c r="V6" s="222"/>
      <c r="W6" s="224"/>
      <c r="X6" s="146"/>
      <c r="Y6" s="193"/>
      <c r="Z6" s="146"/>
      <c r="AA6" s="193"/>
      <c r="AB6" s="226"/>
    </row>
    <row r="7" spans="3:28" ht="12.75" customHeight="1">
      <c r="C7" s="231"/>
      <c r="D7" s="225"/>
      <c r="E7" s="224"/>
      <c r="F7" s="224"/>
      <c r="G7" s="222"/>
      <c r="H7" s="230"/>
      <c r="I7" s="223"/>
      <c r="J7" s="223"/>
      <c r="K7" s="223"/>
      <c r="L7" s="223"/>
      <c r="M7" s="223"/>
      <c r="N7" s="223"/>
      <c r="O7" s="224"/>
      <c r="P7" s="224"/>
      <c r="Q7" s="224"/>
      <c r="R7" s="224"/>
      <c r="S7" s="222"/>
      <c r="T7" s="222"/>
      <c r="U7" s="222"/>
      <c r="V7" s="222"/>
      <c r="W7" s="224"/>
      <c r="X7" s="146"/>
      <c r="Y7" s="193"/>
      <c r="Z7" s="146"/>
      <c r="AA7" s="193"/>
      <c r="AB7" s="226"/>
    </row>
    <row r="8" spans="3:28" ht="12.75" customHeight="1">
      <c r="C8" s="231"/>
      <c r="D8" s="225"/>
      <c r="E8" s="224"/>
      <c r="F8" s="224"/>
      <c r="G8" s="222"/>
      <c r="H8" s="230"/>
      <c r="I8" s="223"/>
      <c r="J8" s="223"/>
      <c r="K8" s="223"/>
      <c r="L8" s="223"/>
      <c r="M8" s="223"/>
      <c r="N8" s="223"/>
      <c r="O8" s="224"/>
      <c r="P8" s="224"/>
      <c r="Q8" s="224"/>
      <c r="R8" s="224"/>
      <c r="S8" s="222"/>
      <c r="T8" s="222"/>
      <c r="U8" s="222"/>
      <c r="V8" s="222"/>
      <c r="W8" s="224"/>
      <c r="X8" s="146"/>
      <c r="Y8" s="193"/>
      <c r="Z8" s="146"/>
      <c r="AA8" s="193"/>
      <c r="AB8" s="226"/>
    </row>
    <row r="9" spans="3:30" ht="12.75" customHeight="1">
      <c r="C9" s="231"/>
      <c r="D9" s="225"/>
      <c r="E9" s="224"/>
      <c r="F9" s="224"/>
      <c r="G9" s="222"/>
      <c r="H9" s="230"/>
      <c r="I9" s="223"/>
      <c r="J9" s="223"/>
      <c r="K9" s="223"/>
      <c r="L9" s="223"/>
      <c r="M9" s="223"/>
      <c r="N9" s="223"/>
      <c r="O9" s="224"/>
      <c r="P9" s="224"/>
      <c r="Q9" s="224"/>
      <c r="R9" s="224"/>
      <c r="S9" s="222"/>
      <c r="T9" s="222"/>
      <c r="U9" s="222"/>
      <c r="V9" s="222"/>
      <c r="W9" s="224"/>
      <c r="X9" s="146"/>
      <c r="Y9" s="193"/>
      <c r="Z9" s="146"/>
      <c r="AA9" s="193"/>
      <c r="AB9" s="226"/>
      <c r="AD9" s="15" t="s">
        <v>329</v>
      </c>
    </row>
    <row r="10" spans="3:30" ht="12.75" customHeight="1">
      <c r="C10" s="231"/>
      <c r="D10" s="225"/>
      <c r="E10" s="224"/>
      <c r="F10" s="224"/>
      <c r="G10" s="222"/>
      <c r="H10" s="230"/>
      <c r="I10" s="223"/>
      <c r="J10" s="223"/>
      <c r="K10" s="223"/>
      <c r="L10" s="223"/>
      <c r="M10" s="223"/>
      <c r="N10" s="223"/>
      <c r="O10" s="224"/>
      <c r="P10" s="224"/>
      <c r="Q10" s="224"/>
      <c r="R10" s="224"/>
      <c r="S10" s="222"/>
      <c r="T10" s="222"/>
      <c r="U10" s="222"/>
      <c r="V10" s="222"/>
      <c r="W10" s="224"/>
      <c r="X10" s="228" t="s">
        <v>331</v>
      </c>
      <c r="Y10" s="229"/>
      <c r="Z10" s="228" t="s">
        <v>393</v>
      </c>
      <c r="AA10" s="229"/>
      <c r="AB10" s="226"/>
      <c r="AD10" s="179" t="s">
        <v>359</v>
      </c>
    </row>
    <row r="11" spans="4:28" ht="12.75" customHeight="1">
      <c r="D11" s="225"/>
      <c r="E11" s="224"/>
      <c r="F11" s="224"/>
      <c r="G11" s="222"/>
      <c r="H11" s="230"/>
      <c r="I11" s="223"/>
      <c r="J11" s="223"/>
      <c r="K11" s="223"/>
      <c r="L11" s="223"/>
      <c r="M11" s="223"/>
      <c r="N11" s="223"/>
      <c r="O11" s="224"/>
      <c r="P11" s="224"/>
      <c r="Q11" s="224"/>
      <c r="R11" s="224"/>
      <c r="S11" s="222"/>
      <c r="T11" s="222"/>
      <c r="U11" s="222"/>
      <c r="V11" s="222"/>
      <c r="W11" s="224"/>
      <c r="X11" s="146" t="s">
        <v>4</v>
      </c>
      <c r="Y11" s="175" t="s">
        <v>392</v>
      </c>
      <c r="Z11" s="146" t="s">
        <v>4</v>
      </c>
      <c r="AA11" s="193" t="s">
        <v>5</v>
      </c>
      <c r="AB11" s="226"/>
    </row>
    <row r="12" spans="4:28" ht="2.25" customHeight="1" thickBot="1">
      <c r="D12" s="225"/>
      <c r="E12" s="224"/>
      <c r="F12" s="224"/>
      <c r="G12" s="222"/>
      <c r="H12" s="230"/>
      <c r="I12" s="223"/>
      <c r="J12" s="223"/>
      <c r="K12" s="223"/>
      <c r="L12" s="223"/>
      <c r="M12" s="223"/>
      <c r="N12" s="223"/>
      <c r="O12" s="224"/>
      <c r="P12" s="224"/>
      <c r="Q12" s="224"/>
      <c r="R12" s="224"/>
      <c r="S12" s="10"/>
      <c r="T12" s="10"/>
      <c r="U12" s="10"/>
      <c r="V12" s="10"/>
      <c r="W12" s="224"/>
      <c r="X12" s="146"/>
      <c r="Y12" s="193"/>
      <c r="Z12" s="146"/>
      <c r="AA12" s="193"/>
      <c r="AB12" s="226"/>
    </row>
    <row r="13" spans="4:28" ht="12.75" customHeight="1" hidden="1" thickBot="1">
      <c r="D13" s="225"/>
      <c r="E13" s="224"/>
      <c r="F13" s="224"/>
      <c r="G13" s="222"/>
      <c r="H13" s="230"/>
      <c r="I13" s="223"/>
      <c r="J13" s="223"/>
      <c r="K13" s="223"/>
      <c r="L13" s="223"/>
      <c r="M13" s="223"/>
      <c r="N13" s="223"/>
      <c r="O13" s="224"/>
      <c r="P13" s="224"/>
      <c r="Q13" s="224"/>
      <c r="R13" s="224"/>
      <c r="S13" s="10"/>
      <c r="T13" s="10"/>
      <c r="U13" s="10"/>
      <c r="V13" s="10"/>
      <c r="W13" s="224"/>
      <c r="X13" s="146"/>
      <c r="Y13" s="193"/>
      <c r="Z13" s="146"/>
      <c r="AA13" s="193"/>
      <c r="AB13" s="226"/>
    </row>
    <row r="14" spans="3:28" s="10" customFormat="1" ht="10.5" customHeight="1" hidden="1" thickBot="1">
      <c r="C14" s="11" t="s">
        <v>157</v>
      </c>
      <c r="D14" s="225"/>
      <c r="E14" s="224"/>
      <c r="F14" s="224"/>
      <c r="G14" s="222"/>
      <c r="H14" s="230"/>
      <c r="I14" s="223"/>
      <c r="J14" s="223"/>
      <c r="K14" s="223"/>
      <c r="L14" s="223"/>
      <c r="M14" s="223"/>
      <c r="N14" s="223"/>
      <c r="O14" s="224"/>
      <c r="P14" s="224"/>
      <c r="Q14" s="224"/>
      <c r="R14" s="224"/>
      <c r="W14" s="224"/>
      <c r="X14" s="146"/>
      <c r="Y14" s="193"/>
      <c r="Z14" s="146"/>
      <c r="AA14" s="193"/>
      <c r="AB14" s="227"/>
    </row>
    <row r="15" spans="8:28" s="13" customFormat="1" ht="13.5" hidden="1" thickBot="1">
      <c r="H15" s="58" t="s">
        <v>156</v>
      </c>
      <c r="I15" s="58"/>
      <c r="J15" s="58"/>
      <c r="K15" s="58"/>
      <c r="L15" s="58"/>
      <c r="M15" s="58"/>
      <c r="N15" s="58"/>
      <c r="X15" s="147"/>
      <c r="Y15" s="33"/>
      <c r="Z15" s="147"/>
      <c r="AA15" s="33"/>
      <c r="AB15" s="181"/>
    </row>
    <row r="16" spans="3:27" s="48" customFormat="1" ht="14.25" thickBot="1" thickTop="1">
      <c r="C16" s="49" t="s">
        <v>171</v>
      </c>
      <c r="D16" s="48">
        <v>1</v>
      </c>
      <c r="E16" s="48">
        <v>1</v>
      </c>
      <c r="F16" s="48">
        <v>1</v>
      </c>
      <c r="G16" s="48">
        <v>1</v>
      </c>
      <c r="H16" s="61">
        <f>input!$B$24</f>
        <v>1</v>
      </c>
      <c r="I16" s="61">
        <f>input!$B$25</f>
        <v>1</v>
      </c>
      <c r="J16" s="61">
        <f>input!$B$26</f>
        <v>1</v>
      </c>
      <c r="K16" s="61">
        <f>input!$B$27</f>
        <v>1</v>
      </c>
      <c r="L16" s="61">
        <f>input!$B$28</f>
        <v>1</v>
      </c>
      <c r="M16" s="61">
        <f>input!$B$29</f>
        <v>1</v>
      </c>
      <c r="N16" s="61">
        <f>input!$B$30</f>
        <v>1</v>
      </c>
      <c r="O16" s="48">
        <v>1</v>
      </c>
      <c r="P16" s="48">
        <v>1</v>
      </c>
      <c r="Q16" s="48">
        <v>1</v>
      </c>
      <c r="R16" s="48">
        <v>1</v>
      </c>
      <c r="S16" s="48">
        <f>input!E3</f>
        <v>1</v>
      </c>
      <c r="T16" s="48">
        <f>input!E9</f>
        <v>1</v>
      </c>
      <c r="U16" s="48">
        <f>input!E17</f>
        <v>1</v>
      </c>
      <c r="V16" s="48">
        <f>input!E30</f>
        <v>1</v>
      </c>
      <c r="X16" s="148" t="str">
        <f>CONCATENATE("Population: ",low," people")</f>
        <v>Population: 700000 people</v>
      </c>
      <c r="Y16" s="194"/>
      <c r="Z16" s="148" t="str">
        <f>CONCATENATE("Population: ",high," people")</f>
        <v>Population: 3400000 people</v>
      </c>
      <c r="AA16" s="194"/>
    </row>
    <row r="17" spans="1:28" ht="13.5" customHeight="1" thickBot="1" thickTop="1">
      <c r="A17" s="64"/>
      <c r="B17" s="207" t="s">
        <v>366</v>
      </c>
      <c r="C17" s="208"/>
      <c r="D17" s="47">
        <f>basis!C3*calculation!D$16</f>
        <v>4</v>
      </c>
      <c r="E17" s="47">
        <f>basis!D3*calculation!E$16</f>
        <v>5</v>
      </c>
      <c r="F17" s="47">
        <f>basis!E3*calculation!F$16</f>
        <v>5</v>
      </c>
      <c r="G17" s="47">
        <f>basis!F3*calculation!G$16</f>
        <v>1</v>
      </c>
      <c r="H17" s="47">
        <f>basis!G3*calculation!H$16</f>
        <v>3</v>
      </c>
      <c r="I17" s="47">
        <f>basis!H3*calculation!I$16</f>
        <v>2</v>
      </c>
      <c r="J17" s="47">
        <f>basis!I3*calculation!J$16</f>
        <v>2</v>
      </c>
      <c r="K17" s="47">
        <f>basis!J3*calculation!K$16</f>
        <v>3</v>
      </c>
      <c r="L17" s="47">
        <f>basis!K3*calculation!L$16</f>
        <v>1</v>
      </c>
      <c r="M17" s="47">
        <f>basis!L3*calculation!M$16</f>
        <v>2</v>
      </c>
      <c r="N17" s="47">
        <f>basis!M3*calculation!N$16</f>
        <v>2</v>
      </c>
      <c r="O17" s="47">
        <f>basis!N3*calculation!O$16</f>
        <v>3</v>
      </c>
      <c r="P17" s="47">
        <f>basis!O3*calculation!P$16</f>
        <v>4</v>
      </c>
      <c r="Q17" s="47">
        <f>basis!P3*calculation!Q$16</f>
        <v>3</v>
      </c>
      <c r="R17" s="47">
        <f>basis!Q3*calculation!R$16</f>
        <v>5</v>
      </c>
      <c r="S17" s="47">
        <f>basis!R3*calculation!S$16</f>
        <v>5</v>
      </c>
      <c r="T17" s="47">
        <f>basis!S3*calculation!T$16</f>
        <v>4</v>
      </c>
      <c r="U17" s="47">
        <f>basis!T3*calculation!U$16</f>
        <v>3</v>
      </c>
      <c r="V17" s="47">
        <f>basis!U3*calculation!V$16</f>
        <v>3</v>
      </c>
      <c r="W17" s="195">
        <f>(SUM(D17:V17)/(5*SUM($D$16:$V$16)))</f>
        <v>0.631578947368421</v>
      </c>
      <c r="X17" s="196">
        <f>IF(input!H3&gt;0,((IF(basis!W3*lowth&lt;basis!V3,basis!V3,basis!W3*lowth))+basis!Y3*lowth*reach+(lowth/100)*basis!X3*salary*reach),NA())</f>
        <v>1469999.9999999998</v>
      </c>
      <c r="Y17" s="196">
        <f>IF(input!H3&gt;0,((basis!Y3*lowth+(lowth/100)*basis!AA3*salary)*reach),NA())</f>
        <v>1470000</v>
      </c>
      <c r="Z17" s="196">
        <f>IF(input!H3&gt;0,((IF(basis!Z3*highth&lt;basis!V3,basis!V3,basis!Z3*highth))+basis!AB3*highth*reach+(highth/100)*basis!X3*salary*reach),NA())</f>
        <v>7140000</v>
      </c>
      <c r="AA17" s="197">
        <f>IF(input!H3&gt;0,((basis!AB3*highth+(highth/100)*basis!AA3*salary)*reach),NA())</f>
        <v>7140000</v>
      </c>
      <c r="AB17" s="16"/>
    </row>
    <row r="18" spans="1:28" ht="12.75" customHeight="1" thickBot="1" thickTop="1">
      <c r="A18" s="65"/>
      <c r="B18" s="209" t="s">
        <v>387</v>
      </c>
      <c r="C18" s="210"/>
      <c r="D18" s="47">
        <f>basis!C4*calculation!D$16</f>
        <v>3</v>
      </c>
      <c r="E18" s="47">
        <f>basis!D4*calculation!E$16</f>
        <v>3</v>
      </c>
      <c r="F18" s="47">
        <f>basis!E4*calculation!F$16</f>
        <v>3</v>
      </c>
      <c r="G18" s="47">
        <f>basis!F4*calculation!G$16</f>
        <v>5</v>
      </c>
      <c r="H18" s="47">
        <f>basis!G4*calculation!H$16</f>
        <v>4</v>
      </c>
      <c r="I18" s="47">
        <f>basis!H4*calculation!I$16</f>
        <v>1</v>
      </c>
      <c r="J18" s="47">
        <f>basis!I4*calculation!J$16</f>
        <v>2</v>
      </c>
      <c r="K18" s="47">
        <f>basis!J4*calculation!K$16</f>
        <v>2</v>
      </c>
      <c r="L18" s="47">
        <f>basis!K4*calculation!L$16</f>
        <v>2</v>
      </c>
      <c r="M18" s="47">
        <f>basis!L4*calculation!M$16</f>
        <v>3</v>
      </c>
      <c r="N18" s="47">
        <f>basis!M4*calculation!N$16</f>
        <v>5</v>
      </c>
      <c r="O18" s="47">
        <f>basis!N4*calculation!O$16</f>
        <v>4</v>
      </c>
      <c r="P18" s="47">
        <f>basis!O4*calculation!P$16</f>
        <v>3</v>
      </c>
      <c r="Q18" s="47">
        <f>basis!P4*calculation!Q$16</f>
        <v>4</v>
      </c>
      <c r="R18" s="47">
        <f>basis!Q4*calculation!R$16</f>
        <v>3</v>
      </c>
      <c r="S18" s="47">
        <f>basis!R4*calculation!S$16</f>
        <v>5</v>
      </c>
      <c r="T18" s="47">
        <f>basis!S4*calculation!T$16</f>
        <v>3</v>
      </c>
      <c r="U18" s="47">
        <f>basis!T4*calculation!U$16</f>
        <v>4</v>
      </c>
      <c r="V18" s="47">
        <f>basis!U4*calculation!V$16</f>
        <v>2</v>
      </c>
      <c r="W18" s="195">
        <f aca="true" t="shared" si="0" ref="W18:W45">(SUM(D18:V18)/(5*SUM($D$16:$V$16)))</f>
        <v>0.6421052631578947</v>
      </c>
      <c r="X18" s="196">
        <f>IF(input!H4&gt;0,((IF(basis!W4*lowth&lt;basis!V4,basis!V4,basis!W4*lowth))+basis!Y4*lowth*reach+(lowth/100)*basis!X4*salary*reach),NA())</f>
        <v>73500</v>
      </c>
      <c r="Y18" s="196">
        <f>IF(input!H4&gt;0,((basis!Y4*lowth+(lowth/100)*basis!AA4*salary)*reach),NA())</f>
        <v>73500</v>
      </c>
      <c r="Z18" s="196">
        <f>IF(input!H4&gt;0,((IF(basis!Z4*highth&lt;basis!V4,basis!V4,basis!Z4*highth))+basis!AB4*highth*reach+(highth/100)*basis!X4*salary*reach),NA())</f>
        <v>357000</v>
      </c>
      <c r="AA18" s="197">
        <f>IF(input!H4&gt;0,((basis!AB4*highth+(highth/100)*basis!AA4*salary)*reach),NA())</f>
        <v>357000</v>
      </c>
      <c r="AB18" s="16"/>
    </row>
    <row r="19" spans="1:28" ht="12.75" customHeight="1" thickBot="1" thickTop="1">
      <c r="A19" s="66"/>
      <c r="B19" s="218" t="s">
        <v>378</v>
      </c>
      <c r="C19" s="177" t="s">
        <v>307</v>
      </c>
      <c r="D19" s="47">
        <f>basis!C5*calculation!D$16</f>
        <v>2</v>
      </c>
      <c r="E19" s="47">
        <f>basis!D5*calculation!E$16</f>
        <v>1</v>
      </c>
      <c r="F19" s="47">
        <f>basis!E5*calculation!F$16</f>
        <v>2</v>
      </c>
      <c r="G19" s="47">
        <f>basis!F5*calculation!G$16</f>
        <v>1</v>
      </c>
      <c r="H19" s="47">
        <f>basis!G5*calculation!H$16</f>
        <v>2</v>
      </c>
      <c r="I19" s="47">
        <f>basis!H5*calculation!I$16</f>
        <v>2</v>
      </c>
      <c r="J19" s="47">
        <f>basis!I5*calculation!J$16</f>
        <v>1</v>
      </c>
      <c r="K19" s="47">
        <f>basis!J5*calculation!K$16</f>
        <v>3</v>
      </c>
      <c r="L19" s="47">
        <f>basis!K5*calculation!L$16</f>
        <v>1</v>
      </c>
      <c r="M19" s="47">
        <f>basis!L5*calculation!M$16</f>
        <v>1</v>
      </c>
      <c r="N19" s="47">
        <f>basis!M5*calculation!N$16</f>
        <v>1</v>
      </c>
      <c r="O19" s="47">
        <f>basis!N5*calculation!O$16</f>
        <v>1</v>
      </c>
      <c r="P19" s="47">
        <f>basis!O5*calculation!P$16</f>
        <v>4</v>
      </c>
      <c r="Q19" s="47">
        <f>basis!P5*calculation!Q$16</f>
        <v>4</v>
      </c>
      <c r="R19" s="47">
        <f>basis!Q5*calculation!R$16</f>
        <v>2</v>
      </c>
      <c r="S19" s="47">
        <f>basis!R5*calculation!S$16</f>
        <v>5</v>
      </c>
      <c r="T19" s="47">
        <f>basis!S5*calculation!T$16</f>
        <v>2</v>
      </c>
      <c r="U19" s="47">
        <f>basis!T5*calculation!U$16</f>
        <v>3</v>
      </c>
      <c r="V19" s="47">
        <f>basis!U5*calculation!V$16</f>
        <v>1</v>
      </c>
      <c r="W19" s="195">
        <f t="shared" si="0"/>
        <v>0.4105263157894737</v>
      </c>
      <c r="X19" s="196" t="e">
        <f>IF(input!H5&gt;0,((IF(basis!W5*lowth&lt;basis!V5,basis!V5,basis!W5*lowth))+basis!Y5*lowth*reach+(lowth/100)*basis!X5*salary*reach),NA())</f>
        <v>#N/A</v>
      </c>
      <c r="Y19" s="196" t="e">
        <f>IF(input!H5&gt;0,((basis!Y5*lowth+(lowth/100)*basis!AA5*salary)*reach),NA())</f>
        <v>#N/A</v>
      </c>
      <c r="Z19" s="196" t="e">
        <f>IF(input!H5&gt;0,((IF(basis!Z5*highth&lt;basis!V5,basis!V5,basis!Z5*highth))+basis!AB5*highth*reach+(highth/100)*basis!X5*salary*reach),NA())</f>
        <v>#N/A</v>
      </c>
      <c r="AA19" s="197" t="e">
        <f>IF(input!H5&gt;0,((basis!AB5*highth+(highth/100)*basis!AA5*salary)*reach),NA())</f>
        <v>#N/A</v>
      </c>
      <c r="AB19" s="16"/>
    </row>
    <row r="20" spans="1:28" ht="12.75" customHeight="1" thickBot="1" thickTop="1">
      <c r="A20" s="172"/>
      <c r="B20" s="219"/>
      <c r="C20" s="63" t="s">
        <v>369</v>
      </c>
      <c r="D20" s="47">
        <f>basis!C6*calculation!D$16</f>
        <v>2</v>
      </c>
      <c r="E20" s="47">
        <f>basis!D6*calculation!E$16</f>
        <v>3</v>
      </c>
      <c r="F20" s="47">
        <f>basis!E6*calculation!F$16</f>
        <v>2</v>
      </c>
      <c r="G20" s="47">
        <f>basis!F6*calculation!G$16</f>
        <v>5</v>
      </c>
      <c r="H20" s="47">
        <f>basis!G6*calculation!H$16</f>
        <v>3</v>
      </c>
      <c r="I20" s="47">
        <f>basis!H6*calculation!I$16</f>
        <v>2</v>
      </c>
      <c r="J20" s="47">
        <f>basis!I6*calculation!J$16</f>
        <v>1</v>
      </c>
      <c r="K20" s="47">
        <f>basis!J6*calculation!K$16</f>
        <v>2</v>
      </c>
      <c r="L20" s="47">
        <f>basis!K6*calculation!L$16</f>
        <v>2</v>
      </c>
      <c r="M20" s="47">
        <f>basis!L6*calculation!M$16</f>
        <v>1</v>
      </c>
      <c r="N20" s="47">
        <f>basis!M6*calculation!N$16</f>
        <v>2</v>
      </c>
      <c r="O20" s="47">
        <f>basis!N6*calculation!O$16</f>
        <v>1</v>
      </c>
      <c r="P20" s="47">
        <f>basis!O6*calculation!P$16</f>
        <v>4</v>
      </c>
      <c r="Q20" s="47">
        <f>basis!P6*calculation!Q$16</f>
        <v>4</v>
      </c>
      <c r="R20" s="47">
        <f>basis!Q6*calculation!R$16</f>
        <v>2</v>
      </c>
      <c r="S20" s="47">
        <f>basis!R6*calculation!S$16</f>
        <v>5</v>
      </c>
      <c r="T20" s="47">
        <f>basis!S6*calculation!T$16</f>
        <v>2</v>
      </c>
      <c r="U20" s="47">
        <f>basis!T6*calculation!U$16</f>
        <v>3</v>
      </c>
      <c r="V20" s="47">
        <f>basis!U6*calculation!V$16</f>
        <v>1</v>
      </c>
      <c r="W20" s="195">
        <f t="shared" si="0"/>
        <v>0.49473684210526314</v>
      </c>
      <c r="X20" s="196">
        <f>IF(input!H6&gt;0,((IF(basis!W6*lowth&lt;basis!V6,basis!V6,basis!W6*lowth))+basis!Y6*lowth*reach+(lowth/100)*basis!X6*salary*reach),NA())</f>
        <v>1318450</v>
      </c>
      <c r="Y20" s="196">
        <f>IF(input!H6&gt;0,((basis!Y6*lowth+(lowth/100)*basis!AA6*salary)*reach),NA())</f>
        <v>198450</v>
      </c>
      <c r="Z20" s="196">
        <f>IF(input!H6&gt;0,((IF(basis!Z6*highth&lt;basis!V6,basis!V6,basis!Z6*highth))+basis!AB6*highth*reach+(highth/100)*basis!X6*salary*reach),NA())</f>
        <v>1609900</v>
      </c>
      <c r="AA20" s="197">
        <f>IF(input!H6&gt;0,((basis!AB6*highth+(highth/100)*basis!AA6*salary)*reach),NA())</f>
        <v>249899.99999999997</v>
      </c>
      <c r="AB20" s="16"/>
    </row>
    <row r="21" spans="1:28" ht="12.75" customHeight="1" thickTop="1">
      <c r="A21" s="67"/>
      <c r="B21" s="219"/>
      <c r="C21" s="177" t="s">
        <v>104</v>
      </c>
      <c r="D21" s="47">
        <f>basis!C7*calculation!D$16</f>
        <v>2</v>
      </c>
      <c r="E21" s="47">
        <f>basis!D7*calculation!E$16</f>
        <v>3</v>
      </c>
      <c r="F21" s="47">
        <f>basis!E7*calculation!F$16</f>
        <v>4</v>
      </c>
      <c r="G21" s="47">
        <f>basis!F7*calculation!G$16</f>
        <v>1</v>
      </c>
      <c r="H21" s="47">
        <f>basis!G7*calculation!H$16</f>
        <v>2</v>
      </c>
      <c r="I21" s="47">
        <f>basis!H7*calculation!I$16</f>
        <v>2</v>
      </c>
      <c r="J21" s="47">
        <f>basis!I7*calculation!J$16</f>
        <v>1</v>
      </c>
      <c r="K21" s="47">
        <f>basis!J7*calculation!K$16</f>
        <v>2</v>
      </c>
      <c r="L21" s="47">
        <f>basis!K7*calculation!L$16</f>
        <v>1</v>
      </c>
      <c r="M21" s="47">
        <f>basis!L7*calculation!M$16</f>
        <v>2</v>
      </c>
      <c r="N21" s="47">
        <f>basis!M7*calculation!N$16</f>
        <v>1</v>
      </c>
      <c r="O21" s="47">
        <f>basis!N7*calculation!O$16</f>
        <v>1</v>
      </c>
      <c r="P21" s="47">
        <f>basis!O7*calculation!P$16</f>
        <v>4</v>
      </c>
      <c r="Q21" s="47">
        <f>basis!P7*calculation!Q$16</f>
        <v>3</v>
      </c>
      <c r="R21" s="47">
        <f>basis!Q7*calculation!R$16</f>
        <v>1</v>
      </c>
      <c r="S21" s="47">
        <f>basis!R7*calculation!S$16</f>
        <v>4</v>
      </c>
      <c r="T21" s="47">
        <f>basis!S7*calculation!T$16</f>
        <v>2</v>
      </c>
      <c r="U21" s="47">
        <f>basis!T7*calculation!U$16</f>
        <v>2</v>
      </c>
      <c r="V21" s="47">
        <f>basis!U7*calculation!V$16</f>
        <v>1</v>
      </c>
      <c r="W21" s="195">
        <f t="shared" si="0"/>
        <v>0.4105263157894737</v>
      </c>
      <c r="X21" s="196" t="e">
        <f>IF(input!H7&gt;0,((IF(basis!W7*lowth&lt;basis!V7,basis!V7,basis!W7*lowth))+basis!Y7*lowth*reach+(lowth/100)*basis!X7*salary*reach),NA())</f>
        <v>#N/A</v>
      </c>
      <c r="Y21" s="196" t="e">
        <f>IF(input!H7&gt;0,((basis!Y7*lowth+(lowth/100)*basis!AA7*salary)*reach),NA())</f>
        <v>#N/A</v>
      </c>
      <c r="Z21" s="196" t="e">
        <f>IF(input!H7&gt;0,((IF(basis!Z7*highth&lt;basis!V7,basis!V7,basis!Z7*highth))+basis!AB7*highth*reach+(highth/100)*basis!X7*salary*reach),NA())</f>
        <v>#N/A</v>
      </c>
      <c r="AA21" s="197" t="e">
        <f>IF(input!H7&gt;0,((basis!AB7*highth+(highth/100)*basis!AA7*salary)*reach),NA())</f>
        <v>#N/A</v>
      </c>
      <c r="AB21" s="16"/>
    </row>
    <row r="22" spans="1:28" ht="12.75" customHeight="1" thickBot="1">
      <c r="A22" s="68"/>
      <c r="B22" s="219"/>
      <c r="C22" s="173" t="s">
        <v>165</v>
      </c>
      <c r="D22" s="47">
        <f>basis!C8*calculation!D$16</f>
        <v>5</v>
      </c>
      <c r="E22" s="47">
        <f>basis!D8*calculation!E$16</f>
        <v>4</v>
      </c>
      <c r="F22" s="47">
        <f>basis!E8*calculation!F$16</f>
        <v>3</v>
      </c>
      <c r="G22" s="47">
        <f>basis!F8*calculation!G$16</f>
        <v>5</v>
      </c>
      <c r="H22" s="47">
        <f>basis!G8*calculation!H$16</f>
        <v>5</v>
      </c>
      <c r="I22" s="47">
        <f>basis!H8*calculation!I$16</f>
        <v>2</v>
      </c>
      <c r="J22" s="47">
        <f>basis!I8*calculation!J$16</f>
        <v>4</v>
      </c>
      <c r="K22" s="47">
        <f>basis!J8*calculation!K$16</f>
        <v>3</v>
      </c>
      <c r="L22" s="47">
        <f>basis!K8*calculation!L$16</f>
        <v>3</v>
      </c>
      <c r="M22" s="47">
        <f>basis!L8*calculation!M$16</f>
        <v>3</v>
      </c>
      <c r="N22" s="47">
        <f>basis!M8*calculation!N$16</f>
        <v>4</v>
      </c>
      <c r="O22" s="47">
        <f>basis!N8*calculation!O$16</f>
        <v>4</v>
      </c>
      <c r="P22" s="47">
        <f>basis!O8*calculation!P$16</f>
        <v>4</v>
      </c>
      <c r="Q22" s="47">
        <f>basis!P8*calculation!Q$16</f>
        <v>4</v>
      </c>
      <c r="R22" s="47">
        <f>basis!Q8*calculation!R$16</f>
        <v>5</v>
      </c>
      <c r="S22" s="47">
        <f>basis!R8*calculation!S$16</f>
        <v>5</v>
      </c>
      <c r="T22" s="47">
        <f>basis!S8*calculation!T$16</f>
        <v>5</v>
      </c>
      <c r="U22" s="47">
        <f>basis!T8*calculation!U$16</f>
        <v>4</v>
      </c>
      <c r="V22" s="47">
        <f>basis!U8*calculation!V$16</f>
        <v>4</v>
      </c>
      <c r="W22" s="195">
        <f t="shared" si="0"/>
        <v>0.8</v>
      </c>
      <c r="X22" s="196" t="s">
        <v>7</v>
      </c>
      <c r="Y22" s="196" t="s">
        <v>7</v>
      </c>
      <c r="Z22" s="196" t="s">
        <v>7</v>
      </c>
      <c r="AA22" s="196" t="s">
        <v>7</v>
      </c>
      <c r="AB22" s="16"/>
    </row>
    <row r="23" spans="1:28" ht="12.75" customHeight="1" thickBot="1" thickTop="1">
      <c r="A23" s="69"/>
      <c r="B23" s="219"/>
      <c r="C23" s="177" t="s">
        <v>371</v>
      </c>
      <c r="D23" s="47">
        <f>basis!C9*calculation!D$16</f>
        <v>2</v>
      </c>
      <c r="E23" s="47">
        <f>basis!D9*calculation!E$16</f>
        <v>3</v>
      </c>
      <c r="F23" s="47">
        <f>basis!E9*calculation!F$16</f>
        <v>3</v>
      </c>
      <c r="G23" s="47">
        <f>basis!F9*calculation!G$16</f>
        <v>1</v>
      </c>
      <c r="H23" s="47">
        <f>basis!G9*calculation!H$16</f>
        <v>3</v>
      </c>
      <c r="I23" s="47">
        <f>basis!H9*calculation!I$16</f>
        <v>1</v>
      </c>
      <c r="J23" s="47">
        <f>basis!I9*calculation!J$16</f>
        <v>4</v>
      </c>
      <c r="K23" s="47">
        <f>basis!J9*calculation!K$16</f>
        <v>1</v>
      </c>
      <c r="L23" s="47">
        <f>basis!K9*calculation!L$16</f>
        <v>2</v>
      </c>
      <c r="M23" s="47">
        <f>basis!L9*calculation!M$16</f>
        <v>2</v>
      </c>
      <c r="N23" s="47">
        <f>basis!M9*calculation!N$16</f>
        <v>4</v>
      </c>
      <c r="O23" s="47">
        <f>basis!N9*calculation!O$16</f>
        <v>4</v>
      </c>
      <c r="P23" s="47">
        <f>basis!O9*calculation!P$16</f>
        <v>2</v>
      </c>
      <c r="Q23" s="47">
        <f>basis!P9*calculation!Q$16</f>
        <v>4</v>
      </c>
      <c r="R23" s="47">
        <f>basis!Q9*calculation!R$16</f>
        <v>1</v>
      </c>
      <c r="S23" s="47">
        <f>basis!R9*calculation!S$16</f>
        <v>2</v>
      </c>
      <c r="T23" s="47">
        <f>basis!S9*calculation!T$16</f>
        <v>1</v>
      </c>
      <c r="U23" s="47">
        <f>basis!T9*calculation!U$16</f>
        <v>1</v>
      </c>
      <c r="V23" s="47">
        <f>basis!U9*calculation!V$16</f>
        <v>1</v>
      </c>
      <c r="W23" s="195">
        <f t="shared" si="0"/>
        <v>0.4421052631578947</v>
      </c>
      <c r="X23" s="196" t="e">
        <f>IF(input!H9&gt;0,((IF(basis!W9*lowth&lt;basis!V9,basis!V9,basis!W9*lowth))+basis!Y9*lowth*reach+(lowth/100)*basis!X9*salary*reach),NA())</f>
        <v>#N/A</v>
      </c>
      <c r="Y23" s="196" t="e">
        <f>IF(input!H9&gt;0,((basis!Y9*lowth+(lowth/100)*basis!AA9*salary)*reach),NA())</f>
        <v>#N/A</v>
      </c>
      <c r="Z23" s="196" t="e">
        <f>IF(input!H9&gt;0,((IF(basis!Z9*highth&lt;basis!V9,basis!V9,basis!Z9*highth))+basis!AB9*highth*reach+(highth/100)*basis!X9*salary*reach),NA())</f>
        <v>#N/A</v>
      </c>
      <c r="AA23" s="197" t="e">
        <f>IF(input!H9&gt;0,((basis!AB9*highth+(highth/100)*basis!AA9*salary)*reach),NA())</f>
        <v>#N/A</v>
      </c>
      <c r="AB23" s="16"/>
    </row>
    <row r="24" spans="1:28" ht="12.75" customHeight="1" thickTop="1">
      <c r="A24" s="70"/>
      <c r="B24" s="219"/>
      <c r="C24" s="177" t="s">
        <v>105</v>
      </c>
      <c r="D24" s="47">
        <f>basis!C10*calculation!D$16</f>
        <v>3</v>
      </c>
      <c r="E24" s="47">
        <f>basis!D10*calculation!E$16</f>
        <v>4</v>
      </c>
      <c r="F24" s="47">
        <f>basis!E10*calculation!F$16</f>
        <v>3</v>
      </c>
      <c r="G24" s="47">
        <f>basis!F10*calculation!G$16</f>
        <v>1</v>
      </c>
      <c r="H24" s="47">
        <f>basis!G10*calculation!H$16</f>
        <v>3</v>
      </c>
      <c r="I24" s="47">
        <f>basis!H10*calculation!I$16</f>
        <v>1</v>
      </c>
      <c r="J24" s="47">
        <f>basis!I10*calculation!J$16</f>
        <v>4</v>
      </c>
      <c r="K24" s="47">
        <f>basis!J10*calculation!K$16</f>
        <v>5</v>
      </c>
      <c r="L24" s="47">
        <f>basis!K10*calculation!L$16</f>
        <v>2</v>
      </c>
      <c r="M24" s="47">
        <f>basis!L10*calculation!M$16</f>
        <v>2</v>
      </c>
      <c r="N24" s="47">
        <f>basis!M10*calculation!N$16</f>
        <v>5</v>
      </c>
      <c r="O24" s="47">
        <f>basis!N10*calculation!O$16</f>
        <v>4</v>
      </c>
      <c r="P24" s="47">
        <f>basis!O10*calculation!P$16</f>
        <v>3</v>
      </c>
      <c r="Q24" s="47">
        <f>basis!P10*calculation!Q$16</f>
        <v>4</v>
      </c>
      <c r="R24" s="47">
        <f>basis!Q10*calculation!R$16</f>
        <v>3</v>
      </c>
      <c r="S24" s="47">
        <f>basis!R10*calculation!S$16</f>
        <v>3</v>
      </c>
      <c r="T24" s="47">
        <f>basis!S10*calculation!T$16</f>
        <v>3</v>
      </c>
      <c r="U24" s="47">
        <f>basis!T10*calculation!U$16</f>
        <v>1</v>
      </c>
      <c r="V24" s="47">
        <f>basis!U10*calculation!V$16</f>
        <v>1</v>
      </c>
      <c r="W24" s="195">
        <f t="shared" si="0"/>
        <v>0.5789473684210527</v>
      </c>
      <c r="X24" s="196" t="e">
        <f>IF(input!H10&gt;0,((IF(basis!W10*lowth&lt;basis!V10,basis!V10,basis!W10*lowth))+basis!Y10*lowth*reach+(lowth/100)*basis!X10*salary*reach),NA())</f>
        <v>#N/A</v>
      </c>
      <c r="Y24" s="196" t="e">
        <f>IF(input!H10&gt;0,((basis!Y10*lowth+(lowth/100)*basis!AA10*salary)*reach),NA())</f>
        <v>#N/A</v>
      </c>
      <c r="Z24" s="196" t="e">
        <f>IF(input!H10&gt;0,((IF(basis!Z10*highth&lt;basis!V10,basis!V10,basis!Z10*highth))+basis!AB10*highth*reach+(highth/100)*basis!X10*salary*reach),NA())</f>
        <v>#N/A</v>
      </c>
      <c r="AA24" s="197" t="e">
        <f>IF(input!H10&gt;0,((basis!AB10*highth+(highth/100)*basis!AA10*salary)*reach),NA())</f>
        <v>#N/A</v>
      </c>
      <c r="AB24" s="16"/>
    </row>
    <row r="25" spans="1:28" ht="12.75" customHeight="1" thickBot="1">
      <c r="A25" s="71"/>
      <c r="B25" s="219"/>
      <c r="C25" s="180" t="s">
        <v>349</v>
      </c>
      <c r="D25" s="47">
        <f>basis!C11*calculation!D$16</f>
        <v>3</v>
      </c>
      <c r="E25" s="47">
        <f>basis!D11*calculation!E$16</f>
        <v>4</v>
      </c>
      <c r="F25" s="47">
        <f>basis!E11*calculation!F$16</f>
        <v>3</v>
      </c>
      <c r="G25" s="47">
        <f>basis!F11*calculation!G$16</f>
        <v>1</v>
      </c>
      <c r="H25" s="47">
        <f>basis!G11*calculation!H$16</f>
        <v>2</v>
      </c>
      <c r="I25" s="47">
        <f>basis!H11*calculation!I$16</f>
        <v>1</v>
      </c>
      <c r="J25" s="47">
        <f>basis!I11*calculation!J$16</f>
        <v>3</v>
      </c>
      <c r="K25" s="47">
        <f>basis!J11*calculation!K$16</f>
        <v>3</v>
      </c>
      <c r="L25" s="47">
        <f>basis!K11*calculation!L$16</f>
        <v>1</v>
      </c>
      <c r="M25" s="47">
        <f>basis!L11*calculation!M$16</f>
        <v>2</v>
      </c>
      <c r="N25" s="47">
        <f>basis!M11*calculation!N$16</f>
        <v>2</v>
      </c>
      <c r="O25" s="47">
        <f>basis!N11*calculation!O$16</f>
        <v>4</v>
      </c>
      <c r="P25" s="47">
        <f>basis!O11*calculation!P$16</f>
        <v>4</v>
      </c>
      <c r="Q25" s="47">
        <f>basis!P11*calculation!Q$16</f>
        <v>3</v>
      </c>
      <c r="R25" s="47">
        <f>basis!Q11*calculation!R$16</f>
        <v>1</v>
      </c>
      <c r="S25" s="47">
        <f>basis!R11*calculation!S$16</f>
        <v>4</v>
      </c>
      <c r="T25" s="47">
        <f>basis!S11*calculation!T$16</f>
        <v>4</v>
      </c>
      <c r="U25" s="47">
        <f>basis!T11*calculation!U$16</f>
        <v>4</v>
      </c>
      <c r="V25" s="47">
        <f>basis!U11*calculation!V$16</f>
        <v>4</v>
      </c>
      <c r="W25" s="195">
        <f t="shared" si="0"/>
        <v>0.5578947368421052</v>
      </c>
      <c r="X25" s="196" t="s">
        <v>153</v>
      </c>
      <c r="Y25" s="196" t="s">
        <v>153</v>
      </c>
      <c r="Z25" s="196" t="s">
        <v>153</v>
      </c>
      <c r="AA25" s="196" t="s">
        <v>153</v>
      </c>
      <c r="AB25" s="16"/>
    </row>
    <row r="26" spans="1:28" ht="12.75" customHeight="1" thickBot="1" thickTop="1">
      <c r="A26" s="72"/>
      <c r="B26" s="219"/>
      <c r="C26" s="177" t="s">
        <v>348</v>
      </c>
      <c r="D26" s="47">
        <f>basis!C12*calculation!D$16</f>
        <v>4</v>
      </c>
      <c r="E26" s="47">
        <f>basis!D12*calculation!E$16</f>
        <v>4</v>
      </c>
      <c r="F26" s="47">
        <f>basis!E12*calculation!F$16</f>
        <v>4</v>
      </c>
      <c r="G26" s="47">
        <f>basis!F12*calculation!G$16</f>
        <v>5</v>
      </c>
      <c r="H26" s="47">
        <f>basis!G12*calculation!H$16</f>
        <v>2</v>
      </c>
      <c r="I26" s="47">
        <f>basis!H12*calculation!I$16</f>
        <v>1</v>
      </c>
      <c r="J26" s="47">
        <f>basis!I12*calculation!J$16</f>
        <v>2</v>
      </c>
      <c r="K26" s="47">
        <f>basis!J12*calculation!K$16</f>
        <v>1</v>
      </c>
      <c r="L26" s="47">
        <f>basis!K12*calculation!L$16</f>
        <v>1</v>
      </c>
      <c r="M26" s="47">
        <f>basis!L12*calculation!M$16</f>
        <v>2</v>
      </c>
      <c r="N26" s="47">
        <f>basis!M12*calculation!N$16</f>
        <v>1</v>
      </c>
      <c r="O26" s="47">
        <f>basis!N12*calculation!O$16</f>
        <v>4</v>
      </c>
      <c r="P26" s="47">
        <f>basis!O12*calculation!P$16</f>
        <v>3</v>
      </c>
      <c r="Q26" s="47">
        <f>basis!P12*calculation!Q$16</f>
        <v>2</v>
      </c>
      <c r="R26" s="47">
        <f>basis!Q12*calculation!R$16</f>
        <v>1</v>
      </c>
      <c r="S26" s="47">
        <f>basis!R12*calculation!S$16</f>
        <v>2</v>
      </c>
      <c r="T26" s="47">
        <f>basis!S12*calculation!T$16</f>
        <v>1</v>
      </c>
      <c r="U26" s="47">
        <f>basis!T12*calculation!U$16</f>
        <v>2</v>
      </c>
      <c r="V26" s="47">
        <f>basis!U12*calculation!V$16</f>
        <v>1</v>
      </c>
      <c r="W26" s="195">
        <f t="shared" si="0"/>
        <v>0.45263157894736844</v>
      </c>
      <c r="X26" s="196" t="e">
        <f>IF(input!H12&gt;0,((IF(basis!W12*lowth&lt;basis!V12,basis!V12,basis!W12*lowth))+basis!Y12*lowth*reach+(lowth/100)*basis!X12*salary*reach),NA())</f>
        <v>#N/A</v>
      </c>
      <c r="Y26" s="196" t="e">
        <f>IF(input!H12&gt;0,((basis!Y12*lowth+(lowth/100)*basis!AA12*salary)*reach),NA())</f>
        <v>#N/A</v>
      </c>
      <c r="Z26" s="196" t="e">
        <f>IF(input!H12&gt;0,((IF(basis!Z12*highth&lt;basis!V12,basis!V12,basis!Z12*highth))+basis!AB12*highth*reach+(highth/100)*basis!X12*salary*reach),NA())</f>
        <v>#N/A</v>
      </c>
      <c r="AA26" s="197" t="e">
        <f>IF(input!H12&gt;0,((basis!AB12*highth+(highth/100)*basis!AA12*salary)*reach),NA())</f>
        <v>#N/A</v>
      </c>
      <c r="AB26" s="16"/>
    </row>
    <row r="27" spans="1:28" ht="12.75" customHeight="1" thickBot="1" thickTop="1">
      <c r="A27" s="73"/>
      <c r="B27" s="219"/>
      <c r="C27" s="23" t="s">
        <v>383</v>
      </c>
      <c r="D27" s="47">
        <f>basis!C13*calculation!D$16</f>
        <v>2</v>
      </c>
      <c r="E27" s="47">
        <f>basis!D13*calculation!E$16</f>
        <v>3</v>
      </c>
      <c r="F27" s="47">
        <f>basis!E13*calculation!F$16</f>
        <v>2</v>
      </c>
      <c r="G27" s="47">
        <f>basis!F13*calculation!G$16</f>
        <v>5</v>
      </c>
      <c r="H27" s="47">
        <f>basis!G13*calculation!H$16</f>
        <v>4</v>
      </c>
      <c r="I27" s="47">
        <f>basis!H13*calculation!I$16</f>
        <v>4</v>
      </c>
      <c r="J27" s="47">
        <f>basis!I13*calculation!J$16</f>
        <v>4</v>
      </c>
      <c r="K27" s="47">
        <f>basis!J13*calculation!K$16</f>
        <v>2</v>
      </c>
      <c r="L27" s="47">
        <f>basis!K13*calculation!L$16</f>
        <v>3</v>
      </c>
      <c r="M27" s="47">
        <f>basis!L13*calculation!M$16</f>
        <v>2</v>
      </c>
      <c r="N27" s="47">
        <f>basis!M13*calculation!N$16</f>
        <v>4</v>
      </c>
      <c r="O27" s="47">
        <f>basis!N13*calculation!O$16</f>
        <v>1</v>
      </c>
      <c r="P27" s="47">
        <f>basis!O13*calculation!P$16</f>
        <v>4</v>
      </c>
      <c r="Q27" s="47">
        <f>basis!P13*calculation!Q$16</f>
        <v>4</v>
      </c>
      <c r="R27" s="47">
        <f>basis!Q13*calculation!R$16</f>
        <v>1</v>
      </c>
      <c r="S27" s="47">
        <f>basis!R13*calculation!S$16</f>
        <v>4</v>
      </c>
      <c r="T27" s="47">
        <f>basis!S13*calculation!T$16</f>
        <v>2</v>
      </c>
      <c r="U27" s="47">
        <f>basis!T13*calculation!U$16</f>
        <v>3</v>
      </c>
      <c r="V27" s="47">
        <f>basis!U13*calculation!V$16</f>
        <v>1</v>
      </c>
      <c r="W27" s="195">
        <f t="shared" si="0"/>
        <v>0.5789473684210527</v>
      </c>
      <c r="X27" s="196">
        <f>IF(input!H13&gt;0,((IF(basis!W13*lowth&lt;basis!V13,basis!V13,basis!W13*lowth))+basis!Y13*lowth*reach+(lowth/100)*basis!X13*salary*reach),NA())</f>
        <v>12250</v>
      </c>
      <c r="Y27" s="196">
        <f>IF(input!H13&gt;0,((basis!Y13*lowth+(lowth/100)*basis!AA13*salary)*reach),NA())</f>
        <v>12250</v>
      </c>
      <c r="Z27" s="196">
        <f>IF(input!H13&gt;0,((IF(basis!Z13*highth&lt;basis!V13,basis!V13,basis!Z13*highth))+basis!AB13*highth*reach+(highth/100)*basis!X13*salary*reach),NA())</f>
        <v>59500.00000000001</v>
      </c>
      <c r="AA27" s="197">
        <f>IF(input!H13&gt;0,((basis!AB13*highth+(highth/100)*basis!AA13*salary)*reach),NA())</f>
        <v>59500.00000000001</v>
      </c>
      <c r="AB27" s="16"/>
    </row>
    <row r="28" spans="1:28" ht="12.75" customHeight="1" thickBot="1" thickTop="1">
      <c r="A28" s="74"/>
      <c r="B28" s="219"/>
      <c r="C28" s="173" t="s">
        <v>397</v>
      </c>
      <c r="D28" s="47">
        <f>basis!C14*calculation!D$16</f>
        <v>5</v>
      </c>
      <c r="E28" s="47">
        <f>basis!D14*calculation!E$16</f>
        <v>4</v>
      </c>
      <c r="F28" s="47">
        <f>basis!E14*calculation!F$16</f>
        <v>4</v>
      </c>
      <c r="G28" s="47">
        <f>basis!F14*calculation!G$16</f>
        <v>3</v>
      </c>
      <c r="H28" s="47">
        <f>basis!G14*calculation!H$16</f>
        <v>4</v>
      </c>
      <c r="I28" s="47">
        <f>basis!H14*calculation!I$16</f>
        <v>4</v>
      </c>
      <c r="J28" s="47">
        <f>basis!I14*calculation!J$16</f>
        <v>4</v>
      </c>
      <c r="K28" s="47">
        <f>basis!J14*calculation!K$16</f>
        <v>4</v>
      </c>
      <c r="L28" s="47">
        <f>basis!K14*calculation!L$16</f>
        <v>2</v>
      </c>
      <c r="M28" s="47">
        <f>basis!L14*calculation!M$16</f>
        <v>4</v>
      </c>
      <c r="N28" s="47">
        <f>basis!M14*calculation!N$16</f>
        <v>4</v>
      </c>
      <c r="O28" s="47">
        <f>basis!N14*calculation!O$16</f>
        <v>4</v>
      </c>
      <c r="P28" s="47">
        <f>basis!O14*calculation!P$16</f>
        <v>4</v>
      </c>
      <c r="Q28" s="47">
        <f>basis!P14*calculation!Q$16</f>
        <v>4</v>
      </c>
      <c r="R28" s="47">
        <f>basis!Q14*calculation!R$16</f>
        <v>5</v>
      </c>
      <c r="S28" s="47">
        <f>basis!R14*calculation!S$16</f>
        <v>5</v>
      </c>
      <c r="T28" s="47">
        <f>basis!S14*calculation!T$16</f>
        <v>5</v>
      </c>
      <c r="U28" s="47">
        <f>basis!T14*calculation!U$16</f>
        <v>5</v>
      </c>
      <c r="V28" s="47">
        <f>basis!U14*calculation!V$16</f>
        <v>5</v>
      </c>
      <c r="W28" s="195">
        <f t="shared" si="0"/>
        <v>0.8315789473684211</v>
      </c>
      <c r="X28" s="196">
        <f>IF(input!H14&gt;0,((IF(basis!W14*lowth&lt;basis!V14,basis!V14,basis!W14*lowth))+basis!Y14*lowth*reach+(lowth/100)*basis!X14*salary*reach),NA())</f>
        <v>11962450</v>
      </c>
      <c r="Y28" s="196">
        <f>IF(input!H14&gt;0,((basis!Y14*lowth+(lowth/100)*basis!AA14*salary)*reach),NA())</f>
        <v>1962449.9999999998</v>
      </c>
      <c r="Z28" s="196">
        <f>IF(input!H14&gt;0,((IF(basis!Z14*highth&lt;basis!V14,basis!V14,basis!Z14*highth))+basis!AB14*highth*reach+(highth/100)*basis!X14*salary*reach),NA())</f>
        <v>19531900</v>
      </c>
      <c r="AA28" s="197">
        <f>IF(input!H14&gt;0,((basis!AB14*highth+(highth/100)*basis!AA14*salary)*reach),NA())</f>
        <v>9531900</v>
      </c>
      <c r="AB28" s="16"/>
    </row>
    <row r="29" spans="1:28" ht="12.75" customHeight="1" thickBot="1" thickTop="1">
      <c r="A29" s="75"/>
      <c r="B29" s="219"/>
      <c r="C29" s="23" t="s">
        <v>106</v>
      </c>
      <c r="D29" s="47">
        <f>basis!C15*calculation!D$16</f>
        <v>4</v>
      </c>
      <c r="E29" s="47">
        <f>basis!D15*calculation!E$16</f>
        <v>4</v>
      </c>
      <c r="F29" s="47">
        <f>basis!E15*calculation!F$16</f>
        <v>4</v>
      </c>
      <c r="G29" s="47">
        <f>basis!F15*calculation!G$16</f>
        <v>5</v>
      </c>
      <c r="H29" s="47">
        <f>basis!G15*calculation!H$16</f>
        <v>2</v>
      </c>
      <c r="I29" s="47">
        <f>basis!H15*calculation!I$16</f>
        <v>1</v>
      </c>
      <c r="J29" s="47">
        <f>basis!I15*calculation!J$16</f>
        <v>4</v>
      </c>
      <c r="K29" s="47">
        <f>basis!J15*calculation!K$16</f>
        <v>3</v>
      </c>
      <c r="L29" s="47">
        <f>basis!K15*calculation!L$16</f>
        <v>2</v>
      </c>
      <c r="M29" s="47">
        <f>basis!L15*calculation!M$16</f>
        <v>2</v>
      </c>
      <c r="N29" s="47">
        <f>basis!M15*calculation!N$16</f>
        <v>2</v>
      </c>
      <c r="O29" s="47">
        <f>basis!N15*calculation!O$16</f>
        <v>4</v>
      </c>
      <c r="P29" s="47">
        <f>basis!O15*calculation!P$16</f>
        <v>4</v>
      </c>
      <c r="Q29" s="47">
        <f>basis!P15*calculation!Q$16</f>
        <v>4</v>
      </c>
      <c r="R29" s="47">
        <f>basis!Q15*calculation!R$16</f>
        <v>1</v>
      </c>
      <c r="S29" s="47">
        <f>basis!R15*calculation!S$16</f>
        <v>4</v>
      </c>
      <c r="T29" s="47">
        <f>basis!S15*calculation!T$16</f>
        <v>4</v>
      </c>
      <c r="U29" s="47">
        <f>basis!T15*calculation!U$16</f>
        <v>4</v>
      </c>
      <c r="V29" s="47">
        <f>basis!U15*calculation!V$16</f>
        <v>2</v>
      </c>
      <c r="W29" s="195">
        <f t="shared" si="0"/>
        <v>0.631578947368421</v>
      </c>
      <c r="X29" s="196">
        <f>IF(input!H15&gt;0,((IF(basis!W15*lowth&lt;basis!V15,basis!V15,basis!W15*lowth))+basis!Y15*lowth*reach+(lowth/100)*basis!X15*salary*reach),NA())</f>
        <v>1858850</v>
      </c>
      <c r="Y29" s="196">
        <f>IF(input!H15&gt;0,((basis!Y15*lowth+(lowth/100)*basis!AA15*salary)*reach),NA())</f>
        <v>766850</v>
      </c>
      <c r="Z29" s="196">
        <f>IF(input!H15&gt;0,((IF(basis!Z15*highth&lt;basis!V15,basis!V15,basis!Z15*highth))+basis!AB15*highth*reach+(highth/100)*basis!X15*salary*reach),NA())</f>
        <v>9028700</v>
      </c>
      <c r="AA29" s="197">
        <f>IF(input!H15&gt;0,((basis!AB15*highth+(highth/100)*basis!AA15*salary)*reach),NA())</f>
        <v>3724699.9999999995</v>
      </c>
      <c r="AB29" s="16"/>
    </row>
    <row r="30" spans="1:28" ht="12.75" customHeight="1" thickBot="1" thickTop="1">
      <c r="A30" s="76"/>
      <c r="B30" s="219"/>
      <c r="C30" s="23" t="s">
        <v>377</v>
      </c>
      <c r="D30" s="47">
        <f>basis!C16*calculation!D$16</f>
        <v>5</v>
      </c>
      <c r="E30" s="47">
        <f>basis!D16*calculation!E$16</f>
        <v>2</v>
      </c>
      <c r="F30" s="47">
        <f>basis!E16*calculation!F$16</f>
        <v>3</v>
      </c>
      <c r="G30" s="47">
        <f>basis!F16*calculation!G$16</f>
        <v>1</v>
      </c>
      <c r="H30" s="47">
        <f>basis!G16*calculation!H$16</f>
        <v>5</v>
      </c>
      <c r="I30" s="47">
        <f>basis!H16*calculation!I$16</f>
        <v>1</v>
      </c>
      <c r="J30" s="47">
        <f>basis!I16*calculation!J$16</f>
        <v>4</v>
      </c>
      <c r="K30" s="47">
        <f>basis!J16*calculation!K$16</f>
        <v>4</v>
      </c>
      <c r="L30" s="47">
        <f>basis!K16*calculation!L$16</f>
        <v>2</v>
      </c>
      <c r="M30" s="47">
        <f>basis!L16*calculation!M$16</f>
        <v>4</v>
      </c>
      <c r="N30" s="47">
        <f>basis!M16*calculation!N$16</f>
        <v>4</v>
      </c>
      <c r="O30" s="47">
        <f>basis!N16*calculation!O$16</f>
        <v>4</v>
      </c>
      <c r="P30" s="47">
        <f>basis!O16*calculation!P$16</f>
        <v>4</v>
      </c>
      <c r="Q30" s="47">
        <f>basis!P16*calculation!Q$16</f>
        <v>5</v>
      </c>
      <c r="R30" s="47">
        <f>basis!Q16*calculation!R$16</f>
        <v>5</v>
      </c>
      <c r="S30" s="47">
        <f>basis!R16*calculation!S$16</f>
        <v>3</v>
      </c>
      <c r="T30" s="47">
        <f>basis!S16*calculation!T$16</f>
        <v>3</v>
      </c>
      <c r="U30" s="47">
        <f>basis!T16*calculation!U$16</f>
        <v>3</v>
      </c>
      <c r="V30" s="47">
        <f>basis!U16*calculation!V$16</f>
        <v>3</v>
      </c>
      <c r="W30" s="195">
        <f t="shared" si="0"/>
        <v>0.6842105263157895</v>
      </c>
      <c r="X30" s="196">
        <f>IF(input!H16&gt;0,((IF(basis!W16*lowth&lt;basis!V16,basis!V16,basis!W16*lowth))+basis!Y16*lowth*reach+(lowth/100)*basis!X16*salary*reach),NA())</f>
        <v>14002450</v>
      </c>
      <c r="Y30" s="196">
        <f>IF(input!H16&gt;0,((basis!Y16*lowth+(lowth/100)*basis!AA16*salary)*reach),NA())</f>
        <v>2450</v>
      </c>
      <c r="Z30" s="196">
        <f>IF(input!H16&gt;0,((IF(basis!Z16*highth&lt;basis!V16,basis!V16,basis!Z16*highth))+basis!AB16*highth*reach+(highth/100)*basis!X16*salary*reach),NA())</f>
        <v>68011900</v>
      </c>
      <c r="AA30" s="197">
        <f>IF(input!H16&gt;0,((basis!AB16*highth+(highth/100)*basis!AA16*salary)*reach),NA())</f>
        <v>11900</v>
      </c>
      <c r="AB30" s="16"/>
    </row>
    <row r="31" spans="1:28" ht="12.75" customHeight="1" thickBot="1" thickTop="1">
      <c r="A31" s="64"/>
      <c r="B31" s="219"/>
      <c r="C31" s="23" t="s">
        <v>149</v>
      </c>
      <c r="D31" s="47">
        <f>basis!C17*calculation!D$16</f>
        <v>4</v>
      </c>
      <c r="E31" s="47">
        <f>basis!D17*calculation!E$16</f>
        <v>5</v>
      </c>
      <c r="F31" s="47">
        <f>basis!E17*calculation!F$16</f>
        <v>5</v>
      </c>
      <c r="G31" s="47">
        <f>basis!F17*calculation!G$16</f>
        <v>3</v>
      </c>
      <c r="H31" s="47">
        <f>basis!G17*calculation!H$16</f>
        <v>5</v>
      </c>
      <c r="I31" s="47">
        <f>basis!H17*calculation!I$16</f>
        <v>2</v>
      </c>
      <c r="J31" s="47">
        <f>basis!I17*calculation!J$16</f>
        <v>5</v>
      </c>
      <c r="K31" s="47">
        <f>basis!J17*calculation!K$16</f>
        <v>4</v>
      </c>
      <c r="L31" s="47">
        <f>basis!K17*calculation!L$16</f>
        <v>3</v>
      </c>
      <c r="M31" s="47">
        <f>basis!L17*calculation!M$16</f>
        <v>3</v>
      </c>
      <c r="N31" s="47">
        <f>basis!M17*calculation!N$16</f>
        <v>4</v>
      </c>
      <c r="O31" s="47">
        <f>basis!N17*calculation!O$16</f>
        <v>5</v>
      </c>
      <c r="P31" s="47">
        <f>basis!O17*calculation!P$16</f>
        <v>5</v>
      </c>
      <c r="Q31" s="47">
        <f>basis!P17*calculation!Q$16</f>
        <v>5</v>
      </c>
      <c r="R31" s="47">
        <f>basis!Q17*calculation!R$16</f>
        <v>5</v>
      </c>
      <c r="S31" s="47">
        <f>basis!R17*calculation!S$16</f>
        <v>4</v>
      </c>
      <c r="T31" s="47">
        <f>basis!S17*calculation!T$16</f>
        <v>4</v>
      </c>
      <c r="U31" s="47">
        <f>basis!T17*calculation!U$16</f>
        <v>3</v>
      </c>
      <c r="V31" s="47">
        <f>basis!U17*calculation!V$16</f>
        <v>3</v>
      </c>
      <c r="W31" s="195">
        <f t="shared" si="0"/>
        <v>0.8105263157894737</v>
      </c>
      <c r="X31" s="196">
        <f>IF(input!H17&gt;0,((IF(basis!W17*lowth&lt;basis!V17,basis!V17,basis!W17*lowth))+basis!Y17*lowth*reach+(lowth/100)*basis!X17*salary*reach),NA())</f>
        <v>12250</v>
      </c>
      <c r="Y31" s="196">
        <f>IF(input!H17&gt;0,((basis!Y17*lowth+(lowth/100)*basis!AA17*salary)*reach),NA())</f>
        <v>12250</v>
      </c>
      <c r="Z31" s="196">
        <f>IF(input!H17&gt;0,((IF(basis!Z17*highth&lt;basis!V17,basis!V17,basis!Z17*highth))+basis!AB17*highth*reach+(highth/100)*basis!X17*salary*reach),NA())</f>
        <v>59500.00000000001</v>
      </c>
      <c r="AA31" s="197">
        <f>IF(input!H17&gt;0,((basis!AB17*highth+(highth/100)*basis!AA17*salary)*reach),NA())</f>
        <v>59500.00000000001</v>
      </c>
      <c r="AB31" s="16"/>
    </row>
    <row r="32" spans="1:28" ht="12.75" customHeight="1" thickBot="1" thickTop="1">
      <c r="A32" s="65"/>
      <c r="B32" s="219"/>
      <c r="C32" s="23" t="s">
        <v>107</v>
      </c>
      <c r="D32" s="47">
        <f>basis!C18*calculation!D$16</f>
        <v>3</v>
      </c>
      <c r="E32" s="47">
        <f>basis!D18*calculation!E$16</f>
        <v>2</v>
      </c>
      <c r="F32" s="47">
        <f>basis!E18*calculation!F$16</f>
        <v>3</v>
      </c>
      <c r="G32" s="47">
        <f>basis!F18*calculation!G$16</f>
        <v>5</v>
      </c>
      <c r="H32" s="47">
        <f>basis!G18*calculation!H$16</f>
        <v>5</v>
      </c>
      <c r="I32" s="47">
        <f>basis!H18*calculation!I$16</f>
        <v>4</v>
      </c>
      <c r="J32" s="47">
        <f>basis!I18*calculation!J$16</f>
        <v>5</v>
      </c>
      <c r="K32" s="47">
        <f>basis!J18*calculation!K$16</f>
        <v>4</v>
      </c>
      <c r="L32" s="47">
        <f>basis!K18*calculation!L$16</f>
        <v>3</v>
      </c>
      <c r="M32" s="47">
        <f>basis!L18*calculation!M$16</f>
        <v>3</v>
      </c>
      <c r="N32" s="47">
        <f>basis!M18*calculation!N$16</f>
        <v>5</v>
      </c>
      <c r="O32" s="47">
        <f>basis!N18*calculation!O$16</f>
        <v>1</v>
      </c>
      <c r="P32" s="47">
        <f>basis!O18*calculation!P$16</f>
        <v>4</v>
      </c>
      <c r="Q32" s="47">
        <f>basis!P18*calculation!Q$16</f>
        <v>4</v>
      </c>
      <c r="R32" s="47">
        <f>basis!Q18*calculation!R$16</f>
        <v>1</v>
      </c>
      <c r="S32" s="47">
        <f>basis!R18*calculation!S$16</f>
        <v>4</v>
      </c>
      <c r="T32" s="47">
        <f>basis!S18*calculation!T$16</f>
        <v>3</v>
      </c>
      <c r="U32" s="47">
        <f>basis!T18*calculation!U$16</f>
        <v>2</v>
      </c>
      <c r="V32" s="47">
        <f>basis!U18*calculation!V$16</f>
        <v>1</v>
      </c>
      <c r="W32" s="195">
        <f t="shared" si="0"/>
        <v>0.6526315789473685</v>
      </c>
      <c r="X32" s="196">
        <f>IF(input!H18&gt;0,((IF(basis!W18*lowth&lt;basis!V18,basis!V18,basis!W18*lowth))+basis!Y18*lowth*reach+(lowth/100)*basis!X18*salary*reach),NA())</f>
        <v>12250</v>
      </c>
      <c r="Y32" s="196">
        <f>IF(input!H18&gt;0,((basis!Y18*lowth+(lowth/100)*basis!AA18*salary)*reach),NA())</f>
        <v>12250</v>
      </c>
      <c r="Z32" s="196">
        <f>IF(input!H18&gt;0,((IF(basis!Z18*highth&lt;basis!V18,basis!V18,basis!Z18*highth))+basis!AB18*highth*reach+(highth/100)*basis!X18*salary*reach),NA())</f>
        <v>59500.00000000001</v>
      </c>
      <c r="AA32" s="197">
        <f>IF(input!H18&gt;0,((basis!AB18*highth+(highth/100)*basis!AA18*salary)*reach),NA())</f>
        <v>59500.00000000001</v>
      </c>
      <c r="AB32" s="16"/>
    </row>
    <row r="33" spans="1:28" ht="12.75" customHeight="1" thickBot="1" thickTop="1">
      <c r="A33" s="66"/>
      <c r="B33" s="219"/>
      <c r="C33" s="23" t="s">
        <v>385</v>
      </c>
      <c r="D33" s="47">
        <f>basis!C19*calculation!D$16</f>
        <v>4</v>
      </c>
      <c r="E33" s="47">
        <f>basis!D19*calculation!E$16</f>
        <v>3</v>
      </c>
      <c r="F33" s="47">
        <f>basis!E19*calculation!F$16</f>
        <v>3</v>
      </c>
      <c r="G33" s="47">
        <f>basis!F19*calculation!G$16</f>
        <v>3</v>
      </c>
      <c r="H33" s="47">
        <f>basis!G19*calculation!H$16</f>
        <v>4</v>
      </c>
      <c r="I33" s="47">
        <f>basis!H19*calculation!I$16</f>
        <v>2</v>
      </c>
      <c r="J33" s="47">
        <f>basis!I19*calculation!J$16</f>
        <v>4</v>
      </c>
      <c r="K33" s="47">
        <f>basis!J19*calculation!K$16</f>
        <v>4</v>
      </c>
      <c r="L33" s="47">
        <f>basis!K19*calculation!L$16</f>
        <v>2</v>
      </c>
      <c r="M33" s="47">
        <f>basis!L19*calculation!M$16</f>
        <v>2</v>
      </c>
      <c r="N33" s="47">
        <f>basis!M19*calculation!N$16</f>
        <v>4</v>
      </c>
      <c r="O33" s="47">
        <f>basis!N19*calculation!O$16</f>
        <v>4</v>
      </c>
      <c r="P33" s="47">
        <f>basis!O19*calculation!P$16</f>
        <v>3</v>
      </c>
      <c r="Q33" s="47">
        <f>basis!P19*calculation!Q$16</f>
        <v>4</v>
      </c>
      <c r="R33" s="47">
        <f>basis!Q19*calculation!R$16</f>
        <v>3</v>
      </c>
      <c r="S33" s="47">
        <f>basis!R19*calculation!S$16</f>
        <v>5</v>
      </c>
      <c r="T33" s="47">
        <f>basis!S19*calculation!T$16</f>
        <v>3</v>
      </c>
      <c r="U33" s="47">
        <f>basis!T19*calculation!U$16</f>
        <v>2</v>
      </c>
      <c r="V33" s="47">
        <f>basis!U19*calculation!V$16</f>
        <v>1</v>
      </c>
      <c r="W33" s="195">
        <f t="shared" si="0"/>
        <v>0.631578947368421</v>
      </c>
      <c r="X33" s="196">
        <f>IF(input!H19&gt;0,((IF(basis!W19*lowth&lt;basis!V19,basis!V19,basis!W19*lowth))+basis!Y19*lowth*reach+(lowth/100)*basis!X19*salary*reach),NA())</f>
        <v>1947000</v>
      </c>
      <c r="Y33" s="196">
        <f>IF(input!H19&gt;0,((basis!Y19*lowth+(lowth/100)*basis!AA19*salary)*reach),NA())</f>
        <v>147000</v>
      </c>
      <c r="Z33" s="196">
        <f>IF(input!H19&gt;0,((IF(basis!Z19*highth&lt;basis!V19,basis!V19,basis!Z19*highth))+basis!AB19*highth*reach+(highth/100)*basis!X19*salary*reach),NA())</f>
        <v>2514000</v>
      </c>
      <c r="AA33" s="197">
        <f>IF(input!H19&gt;0,((basis!AB19*highth+(highth/100)*basis!AA19*salary)*reach),NA())</f>
        <v>714000</v>
      </c>
      <c r="AB33" s="16"/>
    </row>
    <row r="34" spans="1:28" ht="12.75" customHeight="1" thickBot="1" thickTop="1">
      <c r="A34" s="67"/>
      <c r="B34" s="219"/>
      <c r="C34" s="23" t="s">
        <v>108</v>
      </c>
      <c r="D34" s="47">
        <f>basis!C20*calculation!D$16</f>
        <v>3</v>
      </c>
      <c r="E34" s="47">
        <f>basis!D20*calculation!E$16</f>
        <v>2</v>
      </c>
      <c r="F34" s="47">
        <f>basis!E20*calculation!F$16</f>
        <v>2</v>
      </c>
      <c r="G34" s="47">
        <f>basis!F20*calculation!G$16</f>
        <v>5</v>
      </c>
      <c r="H34" s="47">
        <f>basis!G20*calculation!H$16</f>
        <v>4</v>
      </c>
      <c r="I34" s="47">
        <f>basis!H20*calculation!I$16</f>
        <v>1</v>
      </c>
      <c r="J34" s="47">
        <f>basis!I20*calculation!J$16</f>
        <v>4</v>
      </c>
      <c r="K34" s="47">
        <f>basis!J20*calculation!K$16</f>
        <v>2</v>
      </c>
      <c r="L34" s="47">
        <f>basis!K20*calculation!L$16</f>
        <v>1</v>
      </c>
      <c r="M34" s="47">
        <f>basis!L20*calculation!M$16</f>
        <v>1</v>
      </c>
      <c r="N34" s="47">
        <f>basis!M20*calculation!N$16</f>
        <v>4</v>
      </c>
      <c r="O34" s="47">
        <f>basis!N20*calculation!O$16</f>
        <v>3</v>
      </c>
      <c r="P34" s="47">
        <f>basis!O20*calculation!P$16</f>
        <v>2</v>
      </c>
      <c r="Q34" s="47">
        <f>basis!P20*calculation!Q$16</f>
        <v>4</v>
      </c>
      <c r="R34" s="47">
        <f>basis!Q20*calculation!R$16</f>
        <v>1</v>
      </c>
      <c r="S34" s="47">
        <f>basis!R20*calculation!S$16</f>
        <v>5</v>
      </c>
      <c r="T34" s="47">
        <f>basis!S20*calculation!T$16</f>
        <v>2</v>
      </c>
      <c r="U34" s="47">
        <f>basis!T20*calculation!U$16</f>
        <v>3</v>
      </c>
      <c r="V34" s="47">
        <f>basis!U20*calculation!V$16</f>
        <v>1</v>
      </c>
      <c r="W34" s="195">
        <f t="shared" si="0"/>
        <v>0.5263157894736842</v>
      </c>
      <c r="X34" s="196">
        <f>IF(input!H20&gt;0,((IF(basis!W20*lowth&lt;basis!V20,basis!V20,basis!W20*lowth))+basis!Y20*lowth*reach+(lowth/100)*basis!X20*salary*reach),NA())</f>
        <v>11672500</v>
      </c>
      <c r="Y34" s="196">
        <f>IF(input!H20&gt;0,((basis!Y20*lowth+(lowth/100)*basis!AA20*salary)*reach),NA())</f>
        <v>2572500</v>
      </c>
      <c r="Z34" s="196">
        <f>IF(input!H20&gt;0,((IF(basis!Z20*highth&lt;basis!V20,basis!V20,basis!Z20*highth))+basis!AB20*highth*reach+(highth/100)*basis!X20*salary*reach),NA())</f>
        <v>56695000</v>
      </c>
      <c r="AA34" s="197">
        <f>IF(input!H20&gt;0,((basis!AB20*highth+(highth/100)*basis!AA20*salary)*reach),NA())</f>
        <v>12495000</v>
      </c>
      <c r="AB34" s="16"/>
    </row>
    <row r="35" spans="1:28" ht="12.75" customHeight="1" thickBot="1" thickTop="1">
      <c r="A35" s="68"/>
      <c r="B35" s="219"/>
      <c r="C35" s="23" t="s">
        <v>109</v>
      </c>
      <c r="D35" s="47">
        <f>basis!C21*calculation!D$16</f>
        <v>4</v>
      </c>
      <c r="E35" s="47">
        <f>basis!D21*calculation!E$16</f>
        <v>4</v>
      </c>
      <c r="F35" s="47">
        <f>basis!E21*calculation!F$16</f>
        <v>3</v>
      </c>
      <c r="G35" s="47">
        <f>basis!F21*calculation!G$16</f>
        <v>5</v>
      </c>
      <c r="H35" s="47">
        <f>basis!G21*calculation!H$16</f>
        <v>4</v>
      </c>
      <c r="I35" s="47">
        <f>basis!H21*calculation!I$16</f>
        <v>1</v>
      </c>
      <c r="J35" s="47">
        <f>basis!I21*calculation!J$16</f>
        <v>4</v>
      </c>
      <c r="K35" s="47">
        <f>basis!J21*calculation!K$16</f>
        <v>2</v>
      </c>
      <c r="L35" s="47">
        <f>basis!K21*calculation!L$16</f>
        <v>1</v>
      </c>
      <c r="M35" s="47">
        <f>basis!L21*calculation!M$16</f>
        <v>2</v>
      </c>
      <c r="N35" s="47">
        <f>basis!M21*calculation!N$16</f>
        <v>5</v>
      </c>
      <c r="O35" s="47">
        <f>basis!N21*calculation!O$16</f>
        <v>4</v>
      </c>
      <c r="P35" s="47">
        <f>basis!O21*calculation!P$16</f>
        <v>2</v>
      </c>
      <c r="Q35" s="47">
        <f>basis!P21*calculation!Q$16</f>
        <v>4</v>
      </c>
      <c r="R35" s="47">
        <f>basis!Q21*calculation!R$16</f>
        <v>3</v>
      </c>
      <c r="S35" s="47">
        <f>basis!R21*calculation!S$16</f>
        <v>5</v>
      </c>
      <c r="T35" s="47">
        <f>basis!S21*calculation!T$16</f>
        <v>2</v>
      </c>
      <c r="U35" s="47">
        <f>basis!T21*calculation!U$16</f>
        <v>4</v>
      </c>
      <c r="V35" s="47">
        <f>basis!U21*calculation!V$16</f>
        <v>2</v>
      </c>
      <c r="W35" s="195">
        <f>(SUM(D35:V35)/(5*SUM($D$16:$V$16)))</f>
        <v>0.6421052631578947</v>
      </c>
      <c r="X35" s="196">
        <f>IF(input!H21&gt;0,((IF(basis!W21*lowth&lt;basis!V21,basis!V21,basis!W21*lowth))+basis!Y21*lowth*reach+(lowth/100)*basis!X21*salary*reach),NA())</f>
        <v>984899.9999999999</v>
      </c>
      <c r="Y35" s="196">
        <f>IF(input!H21&gt;0,((basis!Y21*lowth+(lowth/100)*basis!AA21*salary)*reach),NA())</f>
        <v>984899.9999999999</v>
      </c>
      <c r="Z35" s="196">
        <f>IF(input!H21&gt;0,((IF(basis!Z21*highth&lt;basis!V21,basis!V21,basis!Z21*highth))+basis!AB21*highth*reach+(highth/100)*basis!X21*salary*reach),NA())</f>
        <v>4783800</v>
      </c>
      <c r="AA35" s="197">
        <f>IF(input!H21&gt;0,((basis!AB21*highth+(highth/100)*basis!AA21*salary)*reach),NA())</f>
        <v>4783800</v>
      </c>
      <c r="AB35" s="16"/>
    </row>
    <row r="36" spans="1:28" ht="12.75" customHeight="1" thickBot="1" thickTop="1">
      <c r="A36" s="69"/>
      <c r="B36" s="219"/>
      <c r="C36" s="177" t="s">
        <v>350</v>
      </c>
      <c r="D36" s="47">
        <f>basis!C22*calculation!D$16</f>
        <v>3</v>
      </c>
      <c r="E36" s="47">
        <f>basis!D22*calculation!E$16</f>
        <v>2</v>
      </c>
      <c r="F36" s="47">
        <f>basis!E22*calculation!F$16</f>
        <v>3</v>
      </c>
      <c r="G36" s="47">
        <f>basis!F22*calculation!G$16</f>
        <v>1</v>
      </c>
      <c r="H36" s="47">
        <f>basis!G22*calculation!H$16</f>
        <v>1</v>
      </c>
      <c r="I36" s="47">
        <f>basis!H22*calculation!I$16</f>
        <v>3</v>
      </c>
      <c r="J36" s="47">
        <f>basis!I22*calculation!J$16</f>
        <v>2</v>
      </c>
      <c r="K36" s="47">
        <f>basis!J22*calculation!K$16</f>
        <v>1</v>
      </c>
      <c r="L36" s="47">
        <f>basis!K22*calculation!L$16</f>
        <v>2</v>
      </c>
      <c r="M36" s="47">
        <f>basis!L22*calculation!M$16</f>
        <v>1</v>
      </c>
      <c r="N36" s="47">
        <f>basis!M22*calculation!N$16</f>
        <v>1</v>
      </c>
      <c r="O36" s="47">
        <f>basis!N22*calculation!O$16</f>
        <v>3</v>
      </c>
      <c r="P36" s="47">
        <f>basis!O22*calculation!P$16</f>
        <v>4</v>
      </c>
      <c r="Q36" s="47">
        <f>basis!P22*calculation!Q$16</f>
        <v>3</v>
      </c>
      <c r="R36" s="47">
        <f>basis!Q22*calculation!R$16</f>
        <v>1</v>
      </c>
      <c r="S36" s="47">
        <f>basis!R22*calculation!S$16</f>
        <v>2</v>
      </c>
      <c r="T36" s="47">
        <f>basis!S22*calculation!T$16</f>
        <v>2</v>
      </c>
      <c r="U36" s="47">
        <f>basis!T22*calculation!U$16</f>
        <v>1</v>
      </c>
      <c r="V36" s="47">
        <f>basis!U22*calculation!V$16</f>
        <v>1</v>
      </c>
      <c r="W36" s="195">
        <f t="shared" si="0"/>
        <v>0.3894736842105263</v>
      </c>
      <c r="X36" s="196" t="e">
        <f>IF(input!H22&gt;0,((IF(basis!W22*lowth&lt;basis!V22,basis!V22,basis!W22*lowth))+basis!Y22*lowth*reach+(lowth/100)*basis!X22*salary*reach),NA())</f>
        <v>#N/A</v>
      </c>
      <c r="Y36" s="196" t="e">
        <f>IF(input!H22&gt;0,((basis!Y22*lowth+(lowth/100)*basis!AA22*salary)*reach),NA())</f>
        <v>#N/A</v>
      </c>
      <c r="Z36" s="196" t="e">
        <f>IF(input!H22&gt;0,((IF(basis!Z22*highth&lt;basis!V22,basis!V22,basis!Z22*highth))+basis!AB22*highth*reach+(highth/100)*basis!X22*salary*reach),NA())</f>
        <v>#N/A</v>
      </c>
      <c r="AA36" s="197" t="e">
        <f>IF(input!H22&gt;0,((basis!AB22*highth+(highth/100)*basis!AA22*salary)*reach),NA())</f>
        <v>#N/A</v>
      </c>
      <c r="AB36" s="16"/>
    </row>
    <row r="37" spans="1:28" ht="12.75" customHeight="1" thickBot="1" thickTop="1">
      <c r="A37" s="70"/>
      <c r="B37" s="219"/>
      <c r="C37" s="177" t="s">
        <v>381</v>
      </c>
      <c r="D37" s="47">
        <f>basis!C23*calculation!D$16</f>
        <v>4</v>
      </c>
      <c r="E37" s="47">
        <f>basis!D23*calculation!E$16</f>
        <v>4</v>
      </c>
      <c r="F37" s="47">
        <f>basis!E23*calculation!F$16</f>
        <v>3</v>
      </c>
      <c r="G37" s="47">
        <f>basis!F23*calculation!G$16</f>
        <v>1</v>
      </c>
      <c r="H37" s="47">
        <f>basis!G23*calculation!H$16</f>
        <v>4</v>
      </c>
      <c r="I37" s="47">
        <f>basis!H23*calculation!I$16</f>
        <v>2</v>
      </c>
      <c r="J37" s="47">
        <f>basis!I23*calculation!J$16</f>
        <v>4</v>
      </c>
      <c r="K37" s="47">
        <f>basis!J23*calculation!K$16</f>
        <v>4</v>
      </c>
      <c r="L37" s="47">
        <f>basis!K23*calculation!L$16</f>
        <v>2</v>
      </c>
      <c r="M37" s="47">
        <f>basis!L23*calculation!M$16</f>
        <v>2</v>
      </c>
      <c r="N37" s="47">
        <f>basis!M23*calculation!N$16</f>
        <v>4</v>
      </c>
      <c r="O37" s="47">
        <f>basis!N23*calculation!O$16</f>
        <v>4</v>
      </c>
      <c r="P37" s="47">
        <f>basis!O23*calculation!P$16</f>
        <v>4</v>
      </c>
      <c r="Q37" s="47">
        <f>basis!P23*calculation!Q$16</f>
        <v>4</v>
      </c>
      <c r="R37" s="47">
        <f>basis!Q23*calculation!R$16</f>
        <v>1</v>
      </c>
      <c r="S37" s="47">
        <f>basis!R23*calculation!S$16</f>
        <v>2</v>
      </c>
      <c r="T37" s="47">
        <f>basis!S23*calculation!T$16</f>
        <v>1</v>
      </c>
      <c r="U37" s="47">
        <f>basis!T23*calculation!U$16</f>
        <v>1</v>
      </c>
      <c r="V37" s="47">
        <f>basis!U23*calculation!V$16</f>
        <v>1</v>
      </c>
      <c r="W37" s="195">
        <f t="shared" si="0"/>
        <v>0.5473684210526316</v>
      </c>
      <c r="X37" s="196" t="e">
        <f>IF(input!H23&gt;0,((IF(basis!W23*lowth&lt;basis!V23,basis!V23,basis!W23*lowth))+basis!Y23*lowth*reach+(lowth/100)*basis!X23*salary*reach),NA())</f>
        <v>#N/A</v>
      </c>
      <c r="Y37" s="196" t="e">
        <f>IF(input!H23&gt;0,((basis!Y23*lowth+(lowth/100)*basis!AA23*salary)*reach),NA())</f>
        <v>#N/A</v>
      </c>
      <c r="Z37" s="196" t="e">
        <f>IF(input!H23&gt;0,((IF(basis!Z23*highth&lt;basis!V23,basis!V23,basis!Z23*highth))+basis!AB23*highth*reach+(highth/100)*basis!X23*salary*reach),NA())</f>
        <v>#N/A</v>
      </c>
      <c r="AA37" s="197" t="e">
        <f>IF(input!H23&gt;0,((basis!AB23*highth+(highth/100)*basis!AA23*salary)*reach),NA())</f>
        <v>#N/A</v>
      </c>
      <c r="AB37" s="16"/>
    </row>
    <row r="38" spans="1:28" ht="12.75" customHeight="1" thickBot="1" thickTop="1">
      <c r="A38" s="71"/>
      <c r="B38" s="220"/>
      <c r="C38" s="184" t="s">
        <v>183</v>
      </c>
      <c r="D38" s="47">
        <f>basis!C24*calculation!D$16</f>
        <v>4</v>
      </c>
      <c r="E38" s="47">
        <f>basis!D24*calculation!E$16</f>
        <v>4</v>
      </c>
      <c r="F38" s="47">
        <f>basis!E24*calculation!F$16</f>
        <v>3</v>
      </c>
      <c r="G38" s="47">
        <f>basis!F24*calculation!G$16</f>
        <v>3</v>
      </c>
      <c r="H38" s="47">
        <f>basis!G24*calculation!H$16</f>
        <v>4</v>
      </c>
      <c r="I38" s="47">
        <f>basis!H24*calculation!I$16</f>
        <v>2</v>
      </c>
      <c r="J38" s="47">
        <f>basis!I24*calculation!J$16</f>
        <v>4</v>
      </c>
      <c r="K38" s="47">
        <f>basis!J24*calculation!K$16</f>
        <v>4</v>
      </c>
      <c r="L38" s="47">
        <f>basis!K24*calculation!L$16</f>
        <v>1</v>
      </c>
      <c r="M38" s="47">
        <f>basis!L24*calculation!M$16</f>
        <v>2</v>
      </c>
      <c r="N38" s="47">
        <f>basis!M24*calculation!N$16</f>
        <v>4</v>
      </c>
      <c r="O38" s="47">
        <f>basis!N24*calculation!O$16</f>
        <v>4</v>
      </c>
      <c r="P38" s="47">
        <f>basis!O24*calculation!P$16</f>
        <v>4</v>
      </c>
      <c r="Q38" s="47">
        <f>basis!P24*calculation!Q$16</f>
        <v>5</v>
      </c>
      <c r="R38" s="47">
        <f>basis!Q24*calculation!R$16</f>
        <v>3</v>
      </c>
      <c r="S38" s="47">
        <f>basis!R24*calculation!S$16</f>
        <v>5</v>
      </c>
      <c r="T38" s="47">
        <f>basis!S24*calculation!T$16</f>
        <v>5</v>
      </c>
      <c r="U38" s="47">
        <f>basis!T24*calculation!U$16</f>
        <v>3</v>
      </c>
      <c r="V38" s="47">
        <f>basis!U24*calculation!V$16</f>
        <v>3</v>
      </c>
      <c r="W38" s="195">
        <f t="shared" si="0"/>
        <v>0.7052631578947368</v>
      </c>
      <c r="X38" s="196" t="e">
        <f>IF(input!H24&gt;0,((IF(basis!W24*lowth&lt;basis!V24,basis!V24,basis!W24*lowth))+basis!Y24*lowth*reach+(lowth/100)*basis!X24*salary*reach),NA())</f>
        <v>#N/A</v>
      </c>
      <c r="Y38" s="196" t="e">
        <f>IF(input!H24&gt;0,((basis!Y24*lowth+(lowth/100)*basis!AA24*salary)*reach),NA())</f>
        <v>#N/A</v>
      </c>
      <c r="Z38" s="196" t="e">
        <f>IF(input!H24&gt;0,((IF(basis!Z24*highth&lt;basis!V24,basis!V24,basis!Z24*highth))+basis!AB24*highth*reach+(highth/100)*basis!X24*salary*reach),NA())</f>
        <v>#N/A</v>
      </c>
      <c r="AA38" s="197" t="e">
        <f>IF(input!H24&gt;0,((basis!AB24*highth+(highth/100)*basis!AA24*salary)*reach),NA())</f>
        <v>#N/A</v>
      </c>
      <c r="AB38" s="16"/>
    </row>
    <row r="39" spans="1:28" ht="12.75" customHeight="1" thickBot="1" thickTop="1">
      <c r="A39" s="172"/>
      <c r="B39" s="216" t="s">
        <v>110</v>
      </c>
      <c r="C39" s="22" t="s">
        <v>111</v>
      </c>
      <c r="D39" s="47">
        <f>basis!C25*calculation!D$16</f>
        <v>4</v>
      </c>
      <c r="E39" s="47">
        <f>basis!D25*calculation!E$16</f>
        <v>4</v>
      </c>
      <c r="F39" s="47">
        <f>basis!E25*calculation!F$16</f>
        <v>4</v>
      </c>
      <c r="G39" s="47">
        <f>basis!F25*calculation!G$16</f>
        <v>5</v>
      </c>
      <c r="H39" s="47">
        <f>basis!G25*calculation!H$16</f>
        <v>3</v>
      </c>
      <c r="I39" s="47">
        <f>basis!H25*calculation!I$16</f>
        <v>2</v>
      </c>
      <c r="J39" s="47">
        <f>basis!I25*calculation!J$16</f>
        <v>3</v>
      </c>
      <c r="K39" s="47">
        <f>basis!J25*calculation!K$16</f>
        <v>2</v>
      </c>
      <c r="L39" s="47">
        <f>basis!K25*calculation!L$16</f>
        <v>2</v>
      </c>
      <c r="M39" s="47">
        <f>basis!L25*calculation!M$16</f>
        <v>2</v>
      </c>
      <c r="N39" s="47">
        <f>basis!M25*calculation!N$16</f>
        <v>2</v>
      </c>
      <c r="O39" s="47">
        <f>basis!N25*calculation!O$16</f>
        <v>1</v>
      </c>
      <c r="P39" s="47">
        <f>basis!O25*calculation!P$16</f>
        <v>4</v>
      </c>
      <c r="Q39" s="47">
        <f>basis!P25*calculation!Q$16</f>
        <v>3</v>
      </c>
      <c r="R39" s="47">
        <f>basis!Q25*calculation!R$16</f>
        <v>2</v>
      </c>
      <c r="S39" s="47">
        <f>basis!R25*calculation!S$16</f>
        <v>5</v>
      </c>
      <c r="T39" s="47">
        <f>basis!S25*calculation!T$16</f>
        <v>5</v>
      </c>
      <c r="U39" s="47">
        <f>basis!T25*calculation!U$16</f>
        <v>5</v>
      </c>
      <c r="V39" s="47">
        <f>basis!U25*calculation!V$16</f>
        <v>5</v>
      </c>
      <c r="W39" s="195">
        <f t="shared" si="0"/>
        <v>0.6631578947368421</v>
      </c>
      <c r="X39" s="196">
        <f>IF(input!H25&gt;0,((IF(basis!W25*lowth&lt;basis!V25,basis!V25,basis!W25*lowth))+basis!Y25*lowth*reach+(lowth/100)*basis!X25*salary*reach),NA())</f>
        <v>59944500</v>
      </c>
      <c r="Y39" s="196">
        <f>IF(input!H25&gt;0,((basis!Y25*lowth+(lowth/100)*basis!AA25*salary)*reach),NA())</f>
        <v>3944499.9999999995</v>
      </c>
      <c r="Z39" s="196">
        <f>IF(input!H25&gt;0,((IF(basis!Z25*highth&lt;basis!V25,basis!V25,basis!Z25*highth))+basis!AB25*highth*reach+(highth/100)*basis!X25*salary*reach),NA())</f>
        <v>72879000</v>
      </c>
      <c r="AA39" s="197">
        <f>IF(input!H25&gt;0,((basis!AB25*highth+(highth/100)*basis!AA25*salary)*reach),NA())</f>
        <v>4879000</v>
      </c>
      <c r="AB39" s="16"/>
    </row>
    <row r="40" spans="1:28" ht="12.75" customHeight="1" thickBot="1" thickTop="1">
      <c r="A40" s="72"/>
      <c r="B40" s="216"/>
      <c r="C40" s="23" t="s">
        <v>376</v>
      </c>
      <c r="D40" s="47">
        <f>basis!C26*calculation!D$16</f>
        <v>3</v>
      </c>
      <c r="E40" s="47">
        <f>basis!D26*calculation!E$16</f>
        <v>4</v>
      </c>
      <c r="F40" s="47">
        <f>basis!E26*calculation!F$16</f>
        <v>4</v>
      </c>
      <c r="G40" s="47">
        <f>basis!F26*calculation!G$16</f>
        <v>5</v>
      </c>
      <c r="H40" s="47">
        <f>basis!G26*calculation!H$16</f>
        <v>4</v>
      </c>
      <c r="I40" s="47">
        <f>basis!H26*calculation!I$16</f>
        <v>4</v>
      </c>
      <c r="J40" s="47">
        <f>basis!I26*calculation!J$16</f>
        <v>4</v>
      </c>
      <c r="K40" s="47">
        <f>basis!J26*calculation!K$16</f>
        <v>2</v>
      </c>
      <c r="L40" s="47">
        <f>basis!K26*calculation!L$16</f>
        <v>3</v>
      </c>
      <c r="M40" s="47">
        <f>basis!L26*calculation!M$16</f>
        <v>2</v>
      </c>
      <c r="N40" s="47">
        <f>basis!M26*calculation!N$16</f>
        <v>4</v>
      </c>
      <c r="O40" s="47">
        <f>basis!N26*calculation!O$16</f>
        <v>2</v>
      </c>
      <c r="P40" s="47">
        <f>basis!O26*calculation!P$16</f>
        <v>4</v>
      </c>
      <c r="Q40" s="47">
        <f>basis!P26*calculation!Q$16</f>
        <v>4</v>
      </c>
      <c r="R40" s="47">
        <f>basis!Q26*calculation!R$16</f>
        <v>2</v>
      </c>
      <c r="S40" s="47">
        <f>basis!R26*calculation!S$16</f>
        <v>4</v>
      </c>
      <c r="T40" s="47">
        <f>basis!S26*calculation!T$16</f>
        <v>3</v>
      </c>
      <c r="U40" s="47">
        <f>basis!T26*calculation!U$16</f>
        <v>3</v>
      </c>
      <c r="V40" s="47">
        <f>basis!U26*calculation!V$16</f>
        <v>3</v>
      </c>
      <c r="W40" s="195">
        <f t="shared" si="0"/>
        <v>0.6736842105263158</v>
      </c>
      <c r="X40" s="196">
        <f>IF(input!H26&gt;0,((IF(basis!W26*lowth&lt;basis!V26,basis!V26,basis!W26*lowth))+basis!Y26*lowth*reach+(lowth/100)*basis!X26*salary*reach),NA())</f>
        <v>30009000</v>
      </c>
      <c r="Y40" s="196">
        <f>IF(input!H26&gt;0,((basis!Y26*lowth+(lowth/100)*basis!AA26*salary)*reach),NA())</f>
        <v>1972249.9999999998</v>
      </c>
      <c r="Z40" s="196">
        <f>IF(input!H26&gt;0,((IF(basis!Z26*highth&lt;basis!V26,basis!V26,basis!Z26*highth))+basis!AB26*highth*reach+(highth/100)*basis!X26*salary*reach),NA())</f>
        <v>36618000</v>
      </c>
      <c r="AA40" s="197">
        <f>IF(input!H26&gt;0,((basis!AB26*highth+(highth/100)*basis!AA26*salary)*reach),NA())</f>
        <v>2439500</v>
      </c>
      <c r="AB40" s="16"/>
    </row>
    <row r="41" spans="1:29" ht="12.75" customHeight="1" thickBot="1" thickTop="1">
      <c r="A41" s="73"/>
      <c r="B41" s="216"/>
      <c r="C41" s="177" t="s">
        <v>112</v>
      </c>
      <c r="D41" s="47">
        <f>basis!C27*calculation!D$16</f>
        <v>4</v>
      </c>
      <c r="E41" s="47">
        <f>basis!D27*calculation!E$16</f>
        <v>1</v>
      </c>
      <c r="F41" s="47">
        <f>basis!E27*calculation!F$16</f>
        <v>3</v>
      </c>
      <c r="G41" s="47">
        <f>basis!F27*calculation!G$16</f>
        <v>1</v>
      </c>
      <c r="H41" s="47">
        <f>basis!G27*calculation!H$16</f>
        <v>2</v>
      </c>
      <c r="I41" s="47">
        <f>basis!H27*calculation!I$16</f>
        <v>1</v>
      </c>
      <c r="J41" s="47">
        <f>basis!I27*calculation!J$16</f>
        <v>1</v>
      </c>
      <c r="K41" s="47">
        <f>basis!J27*calculation!K$16</f>
        <v>2</v>
      </c>
      <c r="L41" s="47">
        <f>basis!K27*calculation!L$16</f>
        <v>1</v>
      </c>
      <c r="M41" s="47">
        <f>basis!L27*calculation!M$16</f>
        <v>3</v>
      </c>
      <c r="N41" s="47">
        <f>basis!M27*calculation!N$16</f>
        <v>1</v>
      </c>
      <c r="O41" s="47">
        <f>basis!N27*calculation!O$16</f>
        <v>1</v>
      </c>
      <c r="P41" s="47">
        <f>basis!O27*calculation!P$16</f>
        <v>4</v>
      </c>
      <c r="Q41" s="47">
        <f>basis!P27*calculation!Q$16</f>
        <v>2</v>
      </c>
      <c r="R41" s="47">
        <f>basis!Q27*calculation!R$16</f>
        <v>1</v>
      </c>
      <c r="S41" s="47">
        <f>basis!R27*calculation!S$16</f>
        <v>3</v>
      </c>
      <c r="T41" s="47">
        <f>basis!S27*calculation!T$16</f>
        <v>2</v>
      </c>
      <c r="U41" s="47">
        <f>basis!T27*calculation!U$16</f>
        <v>2</v>
      </c>
      <c r="V41" s="47">
        <f>basis!U27*calculation!V$16</f>
        <v>1</v>
      </c>
      <c r="W41" s="195">
        <f t="shared" si="0"/>
        <v>0.37894736842105264</v>
      </c>
      <c r="X41" s="196" t="e">
        <f>IF(input!H27&gt;0,((IF(basis!W27*lowth&lt;basis!V27,basis!V27,basis!W27*lowth))+basis!Y27*lowth*reach+(lowth/100)*basis!X27*salary*reach),NA())</f>
        <v>#N/A</v>
      </c>
      <c r="Y41" s="196" t="e">
        <f>IF(input!H27&gt;0,((basis!Y27*lowth+(lowth/100)*basis!AA27*salary)*reach),NA())</f>
        <v>#N/A</v>
      </c>
      <c r="Z41" s="196" t="e">
        <f>IF(input!H27&gt;0,((IF(basis!Z27*highth&lt;basis!V27,basis!V27,basis!Z27*highth))+basis!AB27*highth*reach+(highth/100)*basis!X27*salary*reach),NA())</f>
        <v>#N/A</v>
      </c>
      <c r="AA41" s="197" t="e">
        <f>IF(input!H27&gt;0,((basis!AB27*highth+(highth/100)*basis!AA27*salary)*reach),NA())</f>
        <v>#N/A</v>
      </c>
      <c r="AB41" s="16"/>
      <c r="AC41" s="35"/>
    </row>
    <row r="42" spans="1:29" ht="12.75" customHeight="1" thickBot="1" thickTop="1">
      <c r="A42" s="74"/>
      <c r="B42" s="216"/>
      <c r="C42" s="173" t="s">
        <v>309</v>
      </c>
      <c r="D42" s="47">
        <f>basis!C28*calculation!D$16</f>
        <v>4</v>
      </c>
      <c r="E42" s="47">
        <f>basis!D28*calculation!E$16</f>
        <v>4</v>
      </c>
      <c r="F42" s="47">
        <f>basis!E28*calculation!F$16</f>
        <v>4</v>
      </c>
      <c r="G42" s="47">
        <f>basis!F28*calculation!G$16</f>
        <v>5</v>
      </c>
      <c r="H42" s="47">
        <f>basis!G28*calculation!H$16</f>
        <v>2</v>
      </c>
      <c r="I42" s="47">
        <f>basis!H28*calculation!I$16</f>
        <v>1</v>
      </c>
      <c r="J42" s="47">
        <f>basis!I28*calculation!J$16</f>
        <v>4</v>
      </c>
      <c r="K42" s="47">
        <f>basis!J28*calculation!K$16</f>
        <v>1</v>
      </c>
      <c r="L42" s="47">
        <f>basis!K28*calculation!L$16</f>
        <v>2</v>
      </c>
      <c r="M42" s="47">
        <f>basis!L28*calculation!M$16</f>
        <v>1</v>
      </c>
      <c r="N42" s="47">
        <f>basis!M28*calculation!N$16</f>
        <v>2</v>
      </c>
      <c r="O42" s="47">
        <f>basis!N28*calculation!O$16</f>
        <v>3</v>
      </c>
      <c r="P42" s="47">
        <f>basis!O28*calculation!P$16</f>
        <v>3</v>
      </c>
      <c r="Q42" s="47">
        <f>basis!P28*calculation!Q$16</f>
        <v>3</v>
      </c>
      <c r="R42" s="47">
        <f>basis!Q28*calculation!R$16</f>
        <v>1</v>
      </c>
      <c r="S42" s="47">
        <f>basis!R28*calculation!S$16</f>
        <v>3</v>
      </c>
      <c r="T42" s="47">
        <f>basis!S28*calculation!T$16</f>
        <v>1</v>
      </c>
      <c r="U42" s="47">
        <f>basis!T28*calculation!U$16</f>
        <v>2</v>
      </c>
      <c r="V42" s="47">
        <f>basis!U28*calculation!V$16</f>
        <v>1</v>
      </c>
      <c r="W42" s="195">
        <f t="shared" si="0"/>
        <v>0.49473684210526314</v>
      </c>
      <c r="X42" s="196">
        <f>IF(input!H28&gt;0,((IF(basis!W28*lowth&lt;basis!V28,basis!V28,basis!W28*lowth))+basis!Y28*lowth*reach+(lowth/100)*basis!X28*salary*reach),NA())</f>
        <v>17671500</v>
      </c>
      <c r="Y42" s="196">
        <f>IF(input!H28&gt;0,((basis!Y28*lowth+(lowth/100)*basis!AA28*salary)*reach),NA())</f>
        <v>171500</v>
      </c>
      <c r="Z42" s="196">
        <f>IF(input!H28&gt;0,((IF(basis!Z28*highth&lt;basis!V28,basis!V28,basis!Z28*highth))+basis!AB28*highth*reach+(highth/100)*basis!X28*salary*reach),NA())</f>
        <v>85833000</v>
      </c>
      <c r="AA42" s="197">
        <f>IF(input!H28&gt;0,((basis!AB28*highth+(highth/100)*basis!AA28*salary)*reach),NA())</f>
        <v>833000</v>
      </c>
      <c r="AB42" s="16"/>
      <c r="AC42" s="35"/>
    </row>
    <row r="43" spans="1:29" ht="12.75" customHeight="1" thickBot="1" thickTop="1">
      <c r="A43" s="75"/>
      <c r="B43" s="216"/>
      <c r="C43" s="23" t="s">
        <v>370</v>
      </c>
      <c r="D43" s="47">
        <f>basis!C29*calculation!D$16</f>
        <v>4</v>
      </c>
      <c r="E43" s="47">
        <f>basis!D29*calculation!E$16</f>
        <v>4</v>
      </c>
      <c r="F43" s="47">
        <f>basis!E29*calculation!F$16</f>
        <v>4</v>
      </c>
      <c r="G43" s="47">
        <f>basis!F29*calculation!G$16</f>
        <v>1</v>
      </c>
      <c r="H43" s="47">
        <f>basis!G29*calculation!H$16</f>
        <v>2</v>
      </c>
      <c r="I43" s="47">
        <f>basis!H29*calculation!I$16</f>
        <v>1</v>
      </c>
      <c r="J43" s="47">
        <f>basis!I29*calculation!J$16</f>
        <v>4</v>
      </c>
      <c r="K43" s="47">
        <f>basis!J29*calculation!K$16</f>
        <v>1</v>
      </c>
      <c r="L43" s="47">
        <f>basis!K29*calculation!L$16</f>
        <v>2</v>
      </c>
      <c r="M43" s="47">
        <f>basis!L29*calculation!M$16</f>
        <v>1</v>
      </c>
      <c r="N43" s="47">
        <f>basis!M29*calculation!N$16</f>
        <v>4</v>
      </c>
      <c r="O43" s="47">
        <f>basis!N29*calculation!O$16</f>
        <v>4</v>
      </c>
      <c r="P43" s="47">
        <f>basis!O29*calculation!P$16</f>
        <v>4</v>
      </c>
      <c r="Q43" s="47">
        <f>basis!P29*calculation!Q$16</f>
        <v>4</v>
      </c>
      <c r="R43" s="47">
        <f>basis!Q29*calculation!R$16</f>
        <v>1</v>
      </c>
      <c r="S43" s="47">
        <f>basis!R29*calculation!S$16</f>
        <v>5</v>
      </c>
      <c r="T43" s="47">
        <f>basis!S29*calculation!T$16</f>
        <v>3</v>
      </c>
      <c r="U43" s="47">
        <f>basis!T29*calculation!U$16</f>
        <v>4</v>
      </c>
      <c r="V43" s="47">
        <f>basis!U29*calculation!V$16</f>
        <v>2</v>
      </c>
      <c r="W43" s="195">
        <f t="shared" si="0"/>
        <v>0.5789473684210527</v>
      </c>
      <c r="X43" s="196">
        <f>IF(input!H29&gt;0,((IF(basis!W29*lowth&lt;basis!V29,basis!V29,basis!W29*lowth))+basis!Y29*lowth*reach+(lowth/100)*basis!X29*salary*reach),NA())</f>
        <v>17671500</v>
      </c>
      <c r="Y43" s="196">
        <f>IF(input!H29&gt;0,((basis!Y29*lowth+(lowth/100)*basis!AA29*salary)*reach),NA())</f>
        <v>171500</v>
      </c>
      <c r="Z43" s="196">
        <f>IF(input!H29&gt;0,((IF(basis!Z29*highth&lt;basis!V29,basis!V29,basis!Z29*highth))+basis!AB29*highth*reach+(highth/100)*basis!X29*salary*reach),NA())</f>
        <v>85833000</v>
      </c>
      <c r="AA43" s="197">
        <f>IF(input!H29&gt;0,((basis!AB29*highth+(highth/100)*basis!AA29*salary)*reach),NA())</f>
        <v>833000</v>
      </c>
      <c r="AB43" s="16"/>
      <c r="AC43" s="35"/>
    </row>
    <row r="44" spans="1:29" ht="12.75" customHeight="1" thickBot="1" thickTop="1">
      <c r="A44" s="76"/>
      <c r="B44" s="216"/>
      <c r="C44" s="23" t="s">
        <v>113</v>
      </c>
      <c r="D44" s="47">
        <f>basis!C30*calculation!D$16</f>
        <v>4</v>
      </c>
      <c r="E44" s="47">
        <f>basis!D30*calculation!E$16</f>
        <v>2</v>
      </c>
      <c r="F44" s="47">
        <f>basis!E30*calculation!F$16</f>
        <v>3</v>
      </c>
      <c r="G44" s="47">
        <f>basis!F30*calculation!G$16</f>
        <v>1</v>
      </c>
      <c r="H44" s="47">
        <f>basis!G30*calculation!H$16</f>
        <v>3</v>
      </c>
      <c r="I44" s="47">
        <f>basis!H30*calculation!I$16</f>
        <v>1</v>
      </c>
      <c r="J44" s="47">
        <f>basis!I30*calculation!J$16</f>
        <v>3</v>
      </c>
      <c r="K44" s="47">
        <f>basis!J30*calculation!K$16</f>
        <v>1</v>
      </c>
      <c r="L44" s="47">
        <f>basis!K30*calculation!L$16</f>
        <v>1</v>
      </c>
      <c r="M44" s="47">
        <f>basis!L30*calculation!M$16</f>
        <v>3</v>
      </c>
      <c r="N44" s="47">
        <f>basis!M30*calculation!N$16</f>
        <v>3</v>
      </c>
      <c r="O44" s="47">
        <f>basis!N30*calculation!O$16</f>
        <v>1</v>
      </c>
      <c r="P44" s="47">
        <f>basis!O30*calculation!P$16</f>
        <v>5</v>
      </c>
      <c r="Q44" s="47">
        <f>basis!P30*calculation!Q$16</f>
        <v>3</v>
      </c>
      <c r="R44" s="47">
        <f>basis!Q30*calculation!R$16</f>
        <v>2</v>
      </c>
      <c r="S44" s="47">
        <f>basis!R30*calculation!S$16</f>
        <v>4</v>
      </c>
      <c r="T44" s="47">
        <f>basis!S30*calculation!T$16</f>
        <v>4</v>
      </c>
      <c r="U44" s="47">
        <f>basis!T30*calculation!U$16</f>
        <v>2</v>
      </c>
      <c r="V44" s="47">
        <f>basis!U30*calculation!V$16</f>
        <v>2</v>
      </c>
      <c r="W44" s="195">
        <f t="shared" si="0"/>
        <v>0.5052631578947369</v>
      </c>
      <c r="X44" s="196">
        <f>IF(input!H30&gt;0,((IF(basis!W30*lowth&lt;basis!V30,basis!V30,basis!W30*lowth))+basis!Y30*lowth*reach+(lowth/100)*basis!X30*salary*reach),NA())</f>
        <v>39410000</v>
      </c>
      <c r="Y44" s="196">
        <f>IF(input!H30&gt;0,((basis!Y30*lowth+(lowth/100)*basis!AA30*salary)*reach),NA())</f>
        <v>4042499.9999999995</v>
      </c>
      <c r="Z44" s="196">
        <f>IF(input!H30&gt;0,((IF(basis!Z30*highth&lt;basis!V30,basis!V30,basis!Z30*highth))+basis!AB30*highth*reach+(highth/100)*basis!X30*salary*reach),NA())</f>
        <v>51340000</v>
      </c>
      <c r="AA44" s="197">
        <f>IF(input!H30&gt;0,((basis!AB30*highth+(highth/100)*basis!AA30*salary)*reach),NA())</f>
        <v>5355000</v>
      </c>
      <c r="AB44" s="16"/>
      <c r="AC44" s="35"/>
    </row>
    <row r="45" spans="1:29" ht="12.75" customHeight="1" thickTop="1">
      <c r="A45" s="77"/>
      <c r="B45" s="217"/>
      <c r="C45" s="174" t="s">
        <v>166</v>
      </c>
      <c r="D45" s="47">
        <f>basis!C31*calculation!D$16</f>
        <v>5</v>
      </c>
      <c r="E45" s="47">
        <f>basis!D31*calculation!E$16</f>
        <v>5</v>
      </c>
      <c r="F45" s="47">
        <f>basis!E31*calculation!F$16</f>
        <v>4</v>
      </c>
      <c r="G45" s="47">
        <f>basis!F31*calculation!G$16</f>
        <v>5</v>
      </c>
      <c r="H45" s="47">
        <f>basis!G31*calculation!H$16</f>
        <v>5</v>
      </c>
      <c r="I45" s="47">
        <f>basis!H31*calculation!I$16</f>
        <v>1</v>
      </c>
      <c r="J45" s="47">
        <f>basis!I31*calculation!J$16</f>
        <v>5</v>
      </c>
      <c r="K45" s="47">
        <f>basis!J31*calculation!K$16</f>
        <v>2</v>
      </c>
      <c r="L45" s="47">
        <f>basis!K31*calculation!L$16</f>
        <v>2</v>
      </c>
      <c r="M45" s="47">
        <f>basis!L31*calculation!M$16</f>
        <v>2</v>
      </c>
      <c r="N45" s="47">
        <f>basis!M31*calculation!N$16</f>
        <v>5</v>
      </c>
      <c r="O45" s="47">
        <f>basis!N31*calculation!O$16</f>
        <v>5</v>
      </c>
      <c r="P45" s="47">
        <f>basis!O31*calculation!P$16</f>
        <v>5</v>
      </c>
      <c r="Q45" s="47">
        <f>basis!P31*calculation!Q$16</f>
        <v>5</v>
      </c>
      <c r="R45" s="47">
        <f>basis!Q31*calculation!R$16</f>
        <v>5</v>
      </c>
      <c r="S45" s="47">
        <f>basis!R31*calculation!S$16</f>
        <v>5</v>
      </c>
      <c r="T45" s="47">
        <f>basis!S31*calculation!T$16</f>
        <v>5</v>
      </c>
      <c r="U45" s="47">
        <f>basis!T31*calculation!U$16</f>
        <v>4</v>
      </c>
      <c r="V45" s="47">
        <f>basis!U31*calculation!V$16</f>
        <v>4</v>
      </c>
      <c r="W45" s="195">
        <f t="shared" si="0"/>
        <v>0.8315789473684211</v>
      </c>
      <c r="X45" s="196">
        <f>IF(input!H31&gt;0,((IF(basis!W31*lowth&lt;basis!V31,basis!V31,basis!W31*lowth))+basis!Y31*lowth*reach+(lowth/100)*basis!X31*salary*reach),NA())</f>
        <v>35024990</v>
      </c>
      <c r="Y45" s="196">
        <f>IF(input!H31&gt;0,((basis!Y31*lowth+(lowth/100)*basis!AA31*salary)*reach),NA())</f>
        <v>24990</v>
      </c>
      <c r="Z45" s="196">
        <f>IF(input!H31&gt;0,((IF(basis!Z31*highth&lt;basis!V31,basis!V31,basis!Z31*highth))+basis!AB31*highth*reach+(highth/100)*basis!X31*salary*reach),NA())</f>
        <v>170121380</v>
      </c>
      <c r="AA45" s="197">
        <f>IF(input!H31&gt;0,((basis!AB31*highth+(highth/100)*basis!AA31*salary)*reach),NA())</f>
        <v>121380.00000000001</v>
      </c>
      <c r="AB45" s="16"/>
      <c r="AC45" s="35"/>
    </row>
    <row r="46" spans="2:30" ht="12.75" customHeight="1">
      <c r="B46" s="192" t="s">
        <v>310</v>
      </c>
      <c r="C46" s="192"/>
      <c r="D46" s="19"/>
      <c r="E46" s="18"/>
      <c r="F46" s="18"/>
      <c r="G46" s="18"/>
      <c r="H46" s="59"/>
      <c r="I46" s="59"/>
      <c r="J46" s="59"/>
      <c r="K46" s="59"/>
      <c r="L46" s="59"/>
      <c r="M46" s="59"/>
      <c r="N46" s="59"/>
      <c r="O46" s="16"/>
      <c r="P46" s="16"/>
      <c r="Q46" s="16"/>
      <c r="R46" s="16"/>
      <c r="S46" s="16"/>
      <c r="T46" s="16"/>
      <c r="U46" s="16"/>
      <c r="V46" s="16"/>
      <c r="W46" s="16"/>
      <c r="Y46" s="221" t="s">
        <v>328</v>
      </c>
      <c r="Z46" s="221"/>
      <c r="AA46" s="42"/>
      <c r="AB46" s="18"/>
      <c r="AC46" s="16"/>
      <c r="AD46" s="16"/>
    </row>
    <row r="48" ht="12.75" customHeight="1">
      <c r="B48" s="178" t="s">
        <v>363</v>
      </c>
    </row>
    <row r="49" ht="13.5" customHeight="1"/>
  </sheetData>
  <mergeCells count="29">
    <mergeCell ref="B39:B45"/>
    <mergeCell ref="B19:B38"/>
    <mergeCell ref="M1:M14"/>
    <mergeCell ref="L1:L14"/>
    <mergeCell ref="J1:J14"/>
    <mergeCell ref="E1:E14"/>
    <mergeCell ref="F1:F14"/>
    <mergeCell ref="B17:C17"/>
    <mergeCell ref="B18:C18"/>
    <mergeCell ref="C2:C10"/>
    <mergeCell ref="D1:D14"/>
    <mergeCell ref="AB1:AB14"/>
    <mergeCell ref="X10:Y10"/>
    <mergeCell ref="Z10:AA10"/>
    <mergeCell ref="W1:W14"/>
    <mergeCell ref="G1:G14"/>
    <mergeCell ref="N1:N14"/>
    <mergeCell ref="K1:K14"/>
    <mergeCell ref="H1:H14"/>
    <mergeCell ref="Y46:Z46"/>
    <mergeCell ref="U1:U11"/>
    <mergeCell ref="V1:V11"/>
    <mergeCell ref="I1:I14"/>
    <mergeCell ref="S1:S11"/>
    <mergeCell ref="T1:T11"/>
    <mergeCell ref="O1:O14"/>
    <mergeCell ref="Q1:Q14"/>
    <mergeCell ref="P1:P14"/>
    <mergeCell ref="R1:R14"/>
  </mergeCells>
  <printOptions/>
  <pageMargins left="0.75" right="0.75" top="1" bottom="1" header="0.5" footer="0.5"/>
  <pageSetup fitToHeight="1" fitToWidth="1"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D48"/>
  <sheetViews>
    <sheetView workbookViewId="0" topLeftCell="A7">
      <selection activeCell="Y39" sqref="Y39"/>
    </sheetView>
  </sheetViews>
  <sheetFormatPr defaultColWidth="9.140625" defaultRowHeight="12.75" customHeight="1"/>
  <cols>
    <col min="1" max="1" width="5.140625" style="15" customWidth="1"/>
    <col min="2" max="2" width="4.57421875" style="15" customWidth="1"/>
    <col min="3" max="3" width="35.140625" style="15" customWidth="1"/>
    <col min="4" max="7" width="3.421875" style="15" customWidth="1"/>
    <col min="8" max="14" width="3.57421875" style="60" customWidth="1"/>
    <col min="15" max="22" width="3.421875" style="15" customWidth="1"/>
    <col min="23" max="23" width="5.8515625" style="15" customWidth="1"/>
    <col min="24" max="24" width="17.8515625" style="15" customWidth="1"/>
    <col min="25" max="25" width="13.421875" style="17" bestFit="1" customWidth="1"/>
    <col min="26" max="26" width="17.8515625" style="15" customWidth="1"/>
    <col min="27" max="27" width="14.00390625" style="17" bestFit="1" customWidth="1"/>
    <col min="28" max="28" width="6.00390625" style="15" customWidth="1"/>
    <col min="29" max="29" width="3.421875" style="15" customWidth="1"/>
    <col min="30" max="30" width="9.57421875" style="15" customWidth="1"/>
    <col min="31" max="16384" width="9.140625" style="15" customWidth="1"/>
  </cols>
  <sheetData>
    <row r="1" spans="4:28" ht="12.75" customHeight="1">
      <c r="D1" s="225" t="s">
        <v>152</v>
      </c>
      <c r="E1" s="224" t="s">
        <v>145</v>
      </c>
      <c r="F1" s="224" t="s">
        <v>146</v>
      </c>
      <c r="G1" s="222" t="s">
        <v>151</v>
      </c>
      <c r="H1" s="230" t="s">
        <v>101</v>
      </c>
      <c r="I1" s="223" t="s">
        <v>100</v>
      </c>
      <c r="J1" s="223" t="s">
        <v>102</v>
      </c>
      <c r="K1" s="223" t="s">
        <v>103</v>
      </c>
      <c r="L1" s="223" t="s">
        <v>144</v>
      </c>
      <c r="M1" s="223" t="s">
        <v>143</v>
      </c>
      <c r="N1" s="223" t="s">
        <v>150</v>
      </c>
      <c r="O1" s="224" t="s">
        <v>147</v>
      </c>
      <c r="P1" s="224" t="s">
        <v>148</v>
      </c>
      <c r="Q1" s="224" t="s">
        <v>142</v>
      </c>
      <c r="R1" s="224" t="s">
        <v>196</v>
      </c>
      <c r="S1" s="222" t="s">
        <v>198</v>
      </c>
      <c r="T1" s="222" t="s">
        <v>197</v>
      </c>
      <c r="U1" s="222" t="s">
        <v>199</v>
      </c>
      <c r="V1" s="222" t="s">
        <v>200</v>
      </c>
      <c r="W1" s="224" t="s">
        <v>155</v>
      </c>
      <c r="AB1" s="226" t="s">
        <v>154</v>
      </c>
    </row>
    <row r="2" spans="3:28" ht="12.75" customHeight="1">
      <c r="C2" s="231" t="s">
        <v>386</v>
      </c>
      <c r="D2" s="225"/>
      <c r="E2" s="224"/>
      <c r="F2" s="224"/>
      <c r="G2" s="222"/>
      <c r="H2" s="230"/>
      <c r="I2" s="223"/>
      <c r="J2" s="223"/>
      <c r="K2" s="223"/>
      <c r="L2" s="223"/>
      <c r="M2" s="223"/>
      <c r="N2" s="223"/>
      <c r="O2" s="224"/>
      <c r="P2" s="224"/>
      <c r="Q2" s="224"/>
      <c r="R2" s="224"/>
      <c r="S2" s="222"/>
      <c r="T2" s="222"/>
      <c r="U2" s="222"/>
      <c r="V2" s="222"/>
      <c r="W2" s="224"/>
      <c r="X2" s="146"/>
      <c r="Y2" s="123"/>
      <c r="Z2" s="146"/>
      <c r="AA2" s="123"/>
      <c r="AB2" s="226"/>
    </row>
    <row r="3" spans="3:28" ht="12.75" customHeight="1">
      <c r="C3" s="231"/>
      <c r="D3" s="225"/>
      <c r="E3" s="224"/>
      <c r="F3" s="224"/>
      <c r="G3" s="222"/>
      <c r="H3" s="230"/>
      <c r="I3" s="223"/>
      <c r="J3" s="223"/>
      <c r="K3" s="223"/>
      <c r="L3" s="223"/>
      <c r="M3" s="223"/>
      <c r="N3" s="223"/>
      <c r="O3" s="224"/>
      <c r="P3" s="224"/>
      <c r="Q3" s="224"/>
      <c r="R3" s="224"/>
      <c r="S3" s="222"/>
      <c r="T3" s="222"/>
      <c r="U3" s="222"/>
      <c r="V3" s="222"/>
      <c r="W3" s="224"/>
      <c r="X3" s="146"/>
      <c r="Y3" s="123"/>
      <c r="Z3" s="146"/>
      <c r="AA3" s="123"/>
      <c r="AB3" s="226"/>
    </row>
    <row r="4" spans="3:28" ht="12.75" customHeight="1">
      <c r="C4" s="231"/>
      <c r="D4" s="225"/>
      <c r="E4" s="224"/>
      <c r="F4" s="224"/>
      <c r="G4" s="222"/>
      <c r="H4" s="230"/>
      <c r="I4" s="223"/>
      <c r="J4" s="223"/>
      <c r="K4" s="223"/>
      <c r="L4" s="223"/>
      <c r="M4" s="223"/>
      <c r="N4" s="223"/>
      <c r="O4" s="224"/>
      <c r="P4" s="224"/>
      <c r="Q4" s="224"/>
      <c r="R4" s="224"/>
      <c r="S4" s="222"/>
      <c r="T4" s="222"/>
      <c r="U4" s="222"/>
      <c r="V4" s="222"/>
      <c r="W4" s="224"/>
      <c r="X4" s="146"/>
      <c r="Y4" s="123"/>
      <c r="Z4" s="146"/>
      <c r="AA4" s="123"/>
      <c r="AB4" s="226"/>
    </row>
    <row r="5" spans="3:28" ht="12.75" customHeight="1">
      <c r="C5" s="231"/>
      <c r="D5" s="225"/>
      <c r="E5" s="224"/>
      <c r="F5" s="224"/>
      <c r="G5" s="222"/>
      <c r="H5" s="230"/>
      <c r="I5" s="223"/>
      <c r="J5" s="223"/>
      <c r="K5" s="223"/>
      <c r="L5" s="223"/>
      <c r="M5" s="223"/>
      <c r="N5" s="223"/>
      <c r="O5" s="224"/>
      <c r="P5" s="224"/>
      <c r="Q5" s="224"/>
      <c r="R5" s="224"/>
      <c r="S5" s="222"/>
      <c r="T5" s="222"/>
      <c r="U5" s="222"/>
      <c r="V5" s="222"/>
      <c r="W5" s="224"/>
      <c r="X5" s="146"/>
      <c r="Y5" s="123"/>
      <c r="Z5" s="146"/>
      <c r="AA5" s="123"/>
      <c r="AB5" s="226"/>
    </row>
    <row r="6" spans="3:28" ht="12.75" customHeight="1">
      <c r="C6" s="231"/>
      <c r="D6" s="225"/>
      <c r="E6" s="224"/>
      <c r="F6" s="224"/>
      <c r="G6" s="222"/>
      <c r="H6" s="230"/>
      <c r="I6" s="223"/>
      <c r="J6" s="223"/>
      <c r="K6" s="223"/>
      <c r="L6" s="223"/>
      <c r="M6" s="223"/>
      <c r="N6" s="223"/>
      <c r="O6" s="224"/>
      <c r="P6" s="224"/>
      <c r="Q6" s="224"/>
      <c r="R6" s="224"/>
      <c r="S6" s="222"/>
      <c r="T6" s="222"/>
      <c r="U6" s="222"/>
      <c r="V6" s="222"/>
      <c r="W6" s="224"/>
      <c r="X6" s="146"/>
      <c r="Y6" s="123"/>
      <c r="Z6" s="146"/>
      <c r="AA6" s="123"/>
      <c r="AB6" s="226"/>
    </row>
    <row r="7" spans="3:28" ht="12.75" customHeight="1">
      <c r="C7" s="231"/>
      <c r="D7" s="225"/>
      <c r="E7" s="224"/>
      <c r="F7" s="224"/>
      <c r="G7" s="222"/>
      <c r="H7" s="230"/>
      <c r="I7" s="223"/>
      <c r="J7" s="223"/>
      <c r="K7" s="223"/>
      <c r="L7" s="223"/>
      <c r="M7" s="223"/>
      <c r="N7" s="223"/>
      <c r="O7" s="224"/>
      <c r="P7" s="224"/>
      <c r="Q7" s="224"/>
      <c r="R7" s="224"/>
      <c r="S7" s="222"/>
      <c r="T7" s="222"/>
      <c r="U7" s="222"/>
      <c r="V7" s="222"/>
      <c r="W7" s="224"/>
      <c r="X7" s="146"/>
      <c r="Y7" s="123"/>
      <c r="Z7" s="146"/>
      <c r="AA7" s="123"/>
      <c r="AB7" s="226"/>
    </row>
    <row r="8" spans="3:28" ht="12.75" customHeight="1">
      <c r="C8" s="231"/>
      <c r="D8" s="225"/>
      <c r="E8" s="224"/>
      <c r="F8" s="224"/>
      <c r="G8" s="222"/>
      <c r="H8" s="230"/>
      <c r="I8" s="223"/>
      <c r="J8" s="223"/>
      <c r="K8" s="223"/>
      <c r="L8" s="223"/>
      <c r="M8" s="223"/>
      <c r="N8" s="223"/>
      <c r="O8" s="224"/>
      <c r="P8" s="224"/>
      <c r="Q8" s="224"/>
      <c r="R8" s="224"/>
      <c r="S8" s="222"/>
      <c r="T8" s="222"/>
      <c r="U8" s="222"/>
      <c r="V8" s="222"/>
      <c r="W8" s="224"/>
      <c r="X8" s="146"/>
      <c r="Y8" s="123"/>
      <c r="Z8" s="146"/>
      <c r="AA8" s="123"/>
      <c r="AB8" s="226"/>
    </row>
    <row r="9" spans="3:30" ht="12.75" customHeight="1">
      <c r="C9" s="231"/>
      <c r="D9" s="225"/>
      <c r="E9" s="224"/>
      <c r="F9" s="224"/>
      <c r="G9" s="222"/>
      <c r="H9" s="230"/>
      <c r="I9" s="223"/>
      <c r="J9" s="223"/>
      <c r="K9" s="223"/>
      <c r="L9" s="223"/>
      <c r="M9" s="223"/>
      <c r="N9" s="223"/>
      <c r="O9" s="224"/>
      <c r="P9" s="224"/>
      <c r="Q9" s="224"/>
      <c r="R9" s="224"/>
      <c r="S9" s="222"/>
      <c r="T9" s="222"/>
      <c r="U9" s="222"/>
      <c r="V9" s="222"/>
      <c r="W9" s="224"/>
      <c r="X9" s="146"/>
      <c r="Y9" s="123"/>
      <c r="Z9" s="146"/>
      <c r="AA9" s="123"/>
      <c r="AB9" s="226"/>
      <c r="AD9" s="15" t="s">
        <v>329</v>
      </c>
    </row>
    <row r="10" spans="3:30" ht="12.75" customHeight="1">
      <c r="C10" s="231"/>
      <c r="D10" s="225"/>
      <c r="E10" s="224"/>
      <c r="F10" s="224"/>
      <c r="G10" s="222"/>
      <c r="H10" s="230"/>
      <c r="I10" s="223"/>
      <c r="J10" s="223"/>
      <c r="K10" s="223"/>
      <c r="L10" s="223"/>
      <c r="M10" s="223"/>
      <c r="N10" s="223"/>
      <c r="O10" s="224"/>
      <c r="P10" s="224"/>
      <c r="Q10" s="224"/>
      <c r="R10" s="224"/>
      <c r="S10" s="222"/>
      <c r="T10" s="222"/>
      <c r="U10" s="222"/>
      <c r="V10" s="222"/>
      <c r="W10" s="224"/>
      <c r="X10" s="228" t="s">
        <v>331</v>
      </c>
      <c r="Y10" s="229"/>
      <c r="Z10" s="228" t="s">
        <v>332</v>
      </c>
      <c r="AA10" s="229"/>
      <c r="AB10" s="226"/>
      <c r="AD10" s="84" t="s">
        <v>359</v>
      </c>
    </row>
    <row r="11" spans="4:28" ht="12.75" customHeight="1">
      <c r="D11" s="225"/>
      <c r="E11" s="224"/>
      <c r="F11" s="224"/>
      <c r="G11" s="222"/>
      <c r="H11" s="230"/>
      <c r="I11" s="223"/>
      <c r="J11" s="223"/>
      <c r="K11" s="223"/>
      <c r="L11" s="223"/>
      <c r="M11" s="223"/>
      <c r="N11" s="223"/>
      <c r="O11" s="224"/>
      <c r="P11" s="224"/>
      <c r="Q11" s="224"/>
      <c r="R11" s="224"/>
      <c r="S11" s="222"/>
      <c r="T11" s="222"/>
      <c r="U11" s="222"/>
      <c r="V11" s="222"/>
      <c r="W11" s="224"/>
      <c r="X11" s="146" t="s">
        <v>4</v>
      </c>
      <c r="Y11" s="175" t="s">
        <v>330</v>
      </c>
      <c r="Z11" s="146" t="s">
        <v>4</v>
      </c>
      <c r="AA11" s="123" t="s">
        <v>5</v>
      </c>
      <c r="AB11" s="226"/>
    </row>
    <row r="12" spans="4:28" ht="2.25" customHeight="1" thickBot="1">
      <c r="D12" s="225"/>
      <c r="E12" s="224"/>
      <c r="F12" s="224"/>
      <c r="G12" s="222"/>
      <c r="H12" s="230"/>
      <c r="I12" s="223"/>
      <c r="J12" s="223"/>
      <c r="K12" s="223"/>
      <c r="L12" s="223"/>
      <c r="M12" s="223"/>
      <c r="N12" s="223"/>
      <c r="O12" s="224"/>
      <c r="P12" s="224"/>
      <c r="Q12" s="224"/>
      <c r="R12" s="224"/>
      <c r="S12" s="10"/>
      <c r="T12" s="10"/>
      <c r="U12" s="10"/>
      <c r="V12" s="10"/>
      <c r="W12" s="224"/>
      <c r="X12" s="146"/>
      <c r="Y12" s="123"/>
      <c r="Z12" s="146"/>
      <c r="AA12" s="123"/>
      <c r="AB12" s="226"/>
    </row>
    <row r="13" spans="4:28" ht="12.75" customHeight="1" hidden="1" thickBot="1">
      <c r="D13" s="225"/>
      <c r="E13" s="224"/>
      <c r="F13" s="224"/>
      <c r="G13" s="222"/>
      <c r="H13" s="230"/>
      <c r="I13" s="223"/>
      <c r="J13" s="223"/>
      <c r="K13" s="223"/>
      <c r="L13" s="223"/>
      <c r="M13" s="223"/>
      <c r="N13" s="223"/>
      <c r="O13" s="224"/>
      <c r="P13" s="224"/>
      <c r="Q13" s="224"/>
      <c r="R13" s="224"/>
      <c r="S13" s="10"/>
      <c r="T13" s="10"/>
      <c r="U13" s="10"/>
      <c r="V13" s="10"/>
      <c r="W13" s="224"/>
      <c r="X13" s="146"/>
      <c r="Y13" s="123"/>
      <c r="Z13" s="146"/>
      <c r="AA13" s="123"/>
      <c r="AB13" s="226"/>
    </row>
    <row r="14" spans="3:28" s="10" customFormat="1" ht="10.5" customHeight="1" hidden="1" thickBot="1">
      <c r="C14" s="11" t="s">
        <v>157</v>
      </c>
      <c r="D14" s="225"/>
      <c r="E14" s="224"/>
      <c r="F14" s="224"/>
      <c r="G14" s="222"/>
      <c r="H14" s="230"/>
      <c r="I14" s="223"/>
      <c r="J14" s="223"/>
      <c r="K14" s="223"/>
      <c r="L14" s="223"/>
      <c r="M14" s="223"/>
      <c r="N14" s="223"/>
      <c r="O14" s="224"/>
      <c r="P14" s="224"/>
      <c r="Q14" s="224"/>
      <c r="R14" s="224"/>
      <c r="W14" s="224"/>
      <c r="X14" s="146"/>
      <c r="Y14" s="123"/>
      <c r="Z14" s="146"/>
      <c r="AA14" s="123"/>
      <c r="AB14" s="227"/>
    </row>
    <row r="15" spans="8:28" s="13" customFormat="1" ht="13.5" hidden="1" thickBot="1">
      <c r="H15" s="58" t="s">
        <v>156</v>
      </c>
      <c r="I15" s="58"/>
      <c r="J15" s="58"/>
      <c r="K15" s="58"/>
      <c r="L15" s="58"/>
      <c r="M15" s="58"/>
      <c r="N15" s="58"/>
      <c r="X15" s="147"/>
      <c r="Y15" s="14"/>
      <c r="Z15" s="147"/>
      <c r="AA15" s="14"/>
      <c r="AB15" s="181"/>
    </row>
    <row r="16" spans="3:27" s="48" customFormat="1" ht="14.25" thickBot="1" thickTop="1">
      <c r="C16" s="49"/>
      <c r="H16" s="61"/>
      <c r="I16" s="61"/>
      <c r="J16" s="61"/>
      <c r="K16" s="61"/>
      <c r="L16" s="61"/>
      <c r="M16" s="61"/>
      <c r="N16" s="61"/>
      <c r="X16" s="148" t="str">
        <f>CONCATENATE("Population: ",low," people")</f>
        <v>Population: 700000 people</v>
      </c>
      <c r="Y16" s="83"/>
      <c r="Z16" s="148" t="str">
        <f>CONCATENATE("Population: ",high," people")</f>
        <v>Population: 3400000 people</v>
      </c>
      <c r="AA16" s="83"/>
    </row>
    <row r="17" spans="1:28" ht="13.5" customHeight="1" thickTop="1">
      <c r="A17" s="64"/>
      <c r="B17" s="207" t="str">
        <f>calculation!B17</f>
        <v>Natural warnings</v>
      </c>
      <c r="C17" s="208"/>
      <c r="D17" s="47">
        <f>calculation!D17</f>
        <v>4</v>
      </c>
      <c r="E17" s="47">
        <f>calculation!E17</f>
        <v>5</v>
      </c>
      <c r="F17" s="47">
        <f>calculation!F17</f>
        <v>5</v>
      </c>
      <c r="G17" s="47">
        <f>calculation!G17</f>
        <v>1</v>
      </c>
      <c r="H17" s="47">
        <f>calculation!H17</f>
        <v>3</v>
      </c>
      <c r="I17" s="47">
        <f>calculation!I17</f>
        <v>2</v>
      </c>
      <c r="J17" s="47">
        <f>calculation!J17</f>
        <v>2</v>
      </c>
      <c r="K17" s="47">
        <f>calculation!K17</f>
        <v>3</v>
      </c>
      <c r="L17" s="47">
        <f>calculation!L17</f>
        <v>1</v>
      </c>
      <c r="M17" s="47">
        <f>calculation!M17</f>
        <v>2</v>
      </c>
      <c r="N17" s="47">
        <f>calculation!N17</f>
        <v>2</v>
      </c>
      <c r="O17" s="47">
        <f>calculation!O17</f>
        <v>3</v>
      </c>
      <c r="P17" s="47">
        <f>calculation!P17</f>
        <v>4</v>
      </c>
      <c r="Q17" s="47">
        <f>calculation!Q17</f>
        <v>3</v>
      </c>
      <c r="R17" s="47">
        <f>calculation!R17</f>
        <v>5</v>
      </c>
      <c r="S17" s="47">
        <f>calculation!S17</f>
        <v>5</v>
      </c>
      <c r="T17" s="47">
        <f>calculation!T17</f>
        <v>4</v>
      </c>
      <c r="U17" s="47">
        <f>calculation!U17</f>
        <v>3</v>
      </c>
      <c r="V17" s="47">
        <f>calculation!V17</f>
        <v>3</v>
      </c>
      <c r="W17" s="199">
        <f>calculation!W17</f>
        <v>0.631578947368421</v>
      </c>
      <c r="X17" s="198">
        <f>calculation!X17</f>
        <v>1469999.9999999998</v>
      </c>
      <c r="Y17" s="198">
        <f>calculation!Y17</f>
        <v>1470000</v>
      </c>
      <c r="Z17" s="198">
        <f>calculation!Z17</f>
        <v>7140000</v>
      </c>
      <c r="AA17" s="198">
        <f>calculation!AA17</f>
        <v>7140000</v>
      </c>
      <c r="AB17" s="16"/>
    </row>
    <row r="18" spans="1:28" ht="12.75" customHeight="1">
      <c r="A18" s="65"/>
      <c r="B18" s="207" t="str">
        <f>calculation!B18</f>
        <v>Independent self-maintained networks</v>
      </c>
      <c r="C18" s="208"/>
      <c r="D18" s="47">
        <f>calculation!D18</f>
        <v>3</v>
      </c>
      <c r="E18" s="47">
        <f>calculation!E18</f>
        <v>3</v>
      </c>
      <c r="F18" s="47">
        <f>calculation!F18</f>
        <v>3</v>
      </c>
      <c r="G18" s="47">
        <f>calculation!G18</f>
        <v>5</v>
      </c>
      <c r="H18" s="47">
        <f>calculation!H18</f>
        <v>4</v>
      </c>
      <c r="I18" s="47">
        <f>calculation!I18</f>
        <v>1</v>
      </c>
      <c r="J18" s="47">
        <f>calculation!J18</f>
        <v>2</v>
      </c>
      <c r="K18" s="47">
        <f>calculation!K18</f>
        <v>2</v>
      </c>
      <c r="L18" s="47">
        <f>calculation!L18</f>
        <v>2</v>
      </c>
      <c r="M18" s="47">
        <f>calculation!M18</f>
        <v>3</v>
      </c>
      <c r="N18" s="47">
        <f>calculation!N18</f>
        <v>5</v>
      </c>
      <c r="O18" s="47">
        <f>calculation!O18</f>
        <v>4</v>
      </c>
      <c r="P18" s="47">
        <f>calculation!P18</f>
        <v>3</v>
      </c>
      <c r="Q18" s="47">
        <f>calculation!Q18</f>
        <v>4</v>
      </c>
      <c r="R18" s="47">
        <f>calculation!R18</f>
        <v>3</v>
      </c>
      <c r="S18" s="47">
        <f>calculation!S18</f>
        <v>5</v>
      </c>
      <c r="T18" s="47">
        <f>calculation!T18</f>
        <v>3</v>
      </c>
      <c r="U18" s="47">
        <f>calculation!U18</f>
        <v>4</v>
      </c>
      <c r="V18" s="47">
        <f>calculation!V18</f>
        <v>2</v>
      </c>
      <c r="W18" s="199">
        <f>calculation!W18</f>
        <v>0.6421052631578947</v>
      </c>
      <c r="X18" s="198">
        <f>calculation!X18</f>
        <v>73500</v>
      </c>
      <c r="Y18" s="198">
        <f>calculation!Y18</f>
        <v>73500</v>
      </c>
      <c r="Z18" s="198">
        <f>calculation!Z18</f>
        <v>357000</v>
      </c>
      <c r="AA18" s="198">
        <f>calculation!AA18</f>
        <v>357000</v>
      </c>
      <c r="AB18" s="16"/>
    </row>
    <row r="19" spans="1:28" ht="12.75" customHeight="1">
      <c r="A19" s="66"/>
      <c r="B19" s="218" t="s">
        <v>378</v>
      </c>
      <c r="C19" s="177" t="str">
        <f>calculation!C19</f>
        <v>Aircraft banners</v>
      </c>
      <c r="D19" s="47">
        <f>calculation!D19</f>
        <v>2</v>
      </c>
      <c r="E19" s="47">
        <f>calculation!E19</f>
        <v>1</v>
      </c>
      <c r="F19" s="47">
        <f>calculation!F19</f>
        <v>2</v>
      </c>
      <c r="G19" s="47">
        <f>calculation!G19</f>
        <v>1</v>
      </c>
      <c r="H19" s="47">
        <f>calculation!H19</f>
        <v>2</v>
      </c>
      <c r="I19" s="47">
        <f>calculation!I19</f>
        <v>2</v>
      </c>
      <c r="J19" s="47">
        <f>calculation!J19</f>
        <v>1</v>
      </c>
      <c r="K19" s="47">
        <f>calculation!K19</f>
        <v>3</v>
      </c>
      <c r="L19" s="47">
        <f>calculation!L19</f>
        <v>1</v>
      </c>
      <c r="M19" s="47">
        <f>calculation!M19</f>
        <v>1</v>
      </c>
      <c r="N19" s="47">
        <f>calculation!N19</f>
        <v>1</v>
      </c>
      <c r="O19" s="47">
        <f>calculation!O19</f>
        <v>1</v>
      </c>
      <c r="P19" s="47">
        <f>calculation!P19</f>
        <v>4</v>
      </c>
      <c r="Q19" s="47">
        <f>calculation!Q19</f>
        <v>4</v>
      </c>
      <c r="R19" s="47">
        <f>calculation!R19</f>
        <v>2</v>
      </c>
      <c r="S19" s="47">
        <f>calculation!S19</f>
        <v>5</v>
      </c>
      <c r="T19" s="47">
        <f>calculation!T19</f>
        <v>2</v>
      </c>
      <c r="U19" s="47">
        <f>calculation!U19</f>
        <v>3</v>
      </c>
      <c r="V19" s="47">
        <f>calculation!V19</f>
        <v>1</v>
      </c>
      <c r="W19" s="199">
        <f>calculation!W19</f>
        <v>0.4105263157894737</v>
      </c>
      <c r="X19" s="198" t="e">
        <f>calculation!X19</f>
        <v>#N/A</v>
      </c>
      <c r="Y19" s="198" t="e">
        <f>calculation!Y19</f>
        <v>#N/A</v>
      </c>
      <c r="Z19" s="198" t="e">
        <f>calculation!Z19</f>
        <v>#N/A</v>
      </c>
      <c r="AA19" s="198" t="e">
        <f>calculation!AA19</f>
        <v>#N/A</v>
      </c>
      <c r="AB19" s="16"/>
    </row>
    <row r="20" spans="1:28" ht="12.75" customHeight="1">
      <c r="A20" s="172"/>
      <c r="B20" s="219"/>
      <c r="C20" s="63" t="str">
        <f>calculation!C20</f>
        <v>Aircraft PA loudspeaker or siren</v>
      </c>
      <c r="D20" s="47">
        <f>calculation!D20</f>
        <v>2</v>
      </c>
      <c r="E20" s="47">
        <f>calculation!E20</f>
        <v>3</v>
      </c>
      <c r="F20" s="47">
        <f>calculation!F20</f>
        <v>2</v>
      </c>
      <c r="G20" s="47">
        <f>calculation!G20</f>
        <v>5</v>
      </c>
      <c r="H20" s="47">
        <f>calculation!H20</f>
        <v>3</v>
      </c>
      <c r="I20" s="47">
        <f>calculation!I20</f>
        <v>2</v>
      </c>
      <c r="J20" s="47">
        <f>calculation!J20</f>
        <v>1</v>
      </c>
      <c r="K20" s="47">
        <f>calculation!K20</f>
        <v>2</v>
      </c>
      <c r="L20" s="47">
        <f>calculation!L20</f>
        <v>2</v>
      </c>
      <c r="M20" s="47">
        <f>calculation!M20</f>
        <v>1</v>
      </c>
      <c r="N20" s="47">
        <f>calculation!N20</f>
        <v>2</v>
      </c>
      <c r="O20" s="47">
        <f>calculation!O20</f>
        <v>1</v>
      </c>
      <c r="P20" s="47">
        <f>calculation!P20</f>
        <v>4</v>
      </c>
      <c r="Q20" s="47">
        <f>calculation!Q20</f>
        <v>4</v>
      </c>
      <c r="R20" s="47">
        <f>calculation!R20</f>
        <v>2</v>
      </c>
      <c r="S20" s="47">
        <f>calculation!S20</f>
        <v>5</v>
      </c>
      <c r="T20" s="47">
        <f>calculation!T20</f>
        <v>2</v>
      </c>
      <c r="U20" s="47">
        <f>calculation!U20</f>
        <v>3</v>
      </c>
      <c r="V20" s="47">
        <f>calculation!V20</f>
        <v>1</v>
      </c>
      <c r="W20" s="199">
        <f>calculation!W20</f>
        <v>0.49473684210526314</v>
      </c>
      <c r="X20" s="198">
        <f>calculation!X20</f>
        <v>1318450</v>
      </c>
      <c r="Y20" s="198">
        <f>calculation!Y20</f>
        <v>198450</v>
      </c>
      <c r="Z20" s="198">
        <f>calculation!Z20</f>
        <v>1609900</v>
      </c>
      <c r="AA20" s="198">
        <f>calculation!AA20</f>
        <v>249899.99999999997</v>
      </c>
      <c r="AB20" s="16"/>
    </row>
    <row r="21" spans="1:28" ht="12.75" customHeight="1">
      <c r="A21" s="67"/>
      <c r="B21" s="219"/>
      <c r="C21" s="177" t="str">
        <f>calculation!C21</f>
        <v>Billboards</v>
      </c>
      <c r="D21" s="47">
        <f>calculation!D21</f>
        <v>2</v>
      </c>
      <c r="E21" s="47">
        <f>calculation!E21</f>
        <v>3</v>
      </c>
      <c r="F21" s="47">
        <f>calculation!F21</f>
        <v>4</v>
      </c>
      <c r="G21" s="47">
        <f>calculation!G21</f>
        <v>1</v>
      </c>
      <c r="H21" s="47">
        <f>calculation!H21</f>
        <v>2</v>
      </c>
      <c r="I21" s="47">
        <f>calculation!I21</f>
        <v>2</v>
      </c>
      <c r="J21" s="47">
        <f>calculation!J21</f>
        <v>1</v>
      </c>
      <c r="K21" s="47">
        <f>calculation!K21</f>
        <v>2</v>
      </c>
      <c r="L21" s="47">
        <f>calculation!L21</f>
        <v>1</v>
      </c>
      <c r="M21" s="47">
        <f>calculation!M21</f>
        <v>2</v>
      </c>
      <c r="N21" s="47">
        <f>calculation!N21</f>
        <v>1</v>
      </c>
      <c r="O21" s="47">
        <f>calculation!O21</f>
        <v>1</v>
      </c>
      <c r="P21" s="47">
        <f>calculation!P21</f>
        <v>4</v>
      </c>
      <c r="Q21" s="47">
        <f>calculation!Q21</f>
        <v>3</v>
      </c>
      <c r="R21" s="47">
        <f>calculation!R21</f>
        <v>1</v>
      </c>
      <c r="S21" s="47">
        <f>calculation!S21</f>
        <v>4</v>
      </c>
      <c r="T21" s="47">
        <f>calculation!T21</f>
        <v>2</v>
      </c>
      <c r="U21" s="47">
        <f>calculation!U21</f>
        <v>2</v>
      </c>
      <c r="V21" s="47">
        <f>calculation!V21</f>
        <v>1</v>
      </c>
      <c r="W21" s="199">
        <f>calculation!W21</f>
        <v>0.4105263157894737</v>
      </c>
      <c r="X21" s="198" t="e">
        <f>calculation!X21</f>
        <v>#N/A</v>
      </c>
      <c r="Y21" s="198" t="e">
        <f>calculation!Y21</f>
        <v>#N/A</v>
      </c>
      <c r="Z21" s="198" t="e">
        <f>calculation!Z21</f>
        <v>#N/A</v>
      </c>
      <c r="AA21" s="198" t="e">
        <f>calculation!AA21</f>
        <v>#N/A</v>
      </c>
      <c r="AB21" s="16"/>
    </row>
    <row r="22" spans="1:28" ht="12.75" customHeight="1">
      <c r="A22" s="68"/>
      <c r="B22" s="219"/>
      <c r="C22" s="173" t="str">
        <f>calculation!C22</f>
        <v>Break in broadcasting*</v>
      </c>
      <c r="D22" s="47">
        <f>calculation!D22</f>
        <v>5</v>
      </c>
      <c r="E22" s="47">
        <f>calculation!E22</f>
        <v>4</v>
      </c>
      <c r="F22" s="47">
        <f>calculation!F22</f>
        <v>3</v>
      </c>
      <c r="G22" s="47">
        <f>calculation!G22</f>
        <v>5</v>
      </c>
      <c r="H22" s="47">
        <f>calculation!H22</f>
        <v>5</v>
      </c>
      <c r="I22" s="47">
        <f>calculation!I22</f>
        <v>2</v>
      </c>
      <c r="J22" s="47">
        <f>calculation!J22</f>
        <v>4</v>
      </c>
      <c r="K22" s="47">
        <f>calculation!K22</f>
        <v>3</v>
      </c>
      <c r="L22" s="47">
        <f>calculation!L22</f>
        <v>3</v>
      </c>
      <c r="M22" s="47">
        <f>calculation!M22</f>
        <v>3</v>
      </c>
      <c r="N22" s="47">
        <f>calculation!N22</f>
        <v>4</v>
      </c>
      <c r="O22" s="47">
        <f>calculation!O22</f>
        <v>4</v>
      </c>
      <c r="P22" s="47">
        <f>calculation!P22</f>
        <v>4</v>
      </c>
      <c r="Q22" s="47">
        <f>calculation!Q22</f>
        <v>4</v>
      </c>
      <c r="R22" s="47">
        <f>calculation!R22</f>
        <v>5</v>
      </c>
      <c r="S22" s="47">
        <f>calculation!S22</f>
        <v>5</v>
      </c>
      <c r="T22" s="47">
        <f>calculation!T22</f>
        <v>5</v>
      </c>
      <c r="U22" s="47">
        <f>calculation!U22</f>
        <v>4</v>
      </c>
      <c r="V22" s="47">
        <f>calculation!V22</f>
        <v>4</v>
      </c>
      <c r="W22" s="199">
        <f>calculation!W22</f>
        <v>0.8</v>
      </c>
      <c r="X22" s="198" t="str">
        <f>calculation!X22</f>
        <v>not costed</v>
      </c>
      <c r="Y22" s="198" t="str">
        <f>calculation!Y22</f>
        <v>not costed</v>
      </c>
      <c r="Z22" s="198" t="str">
        <f>calculation!Z22</f>
        <v>not costed</v>
      </c>
      <c r="AA22" s="198" t="str">
        <f>calculation!AA22</f>
        <v>not costed</v>
      </c>
      <c r="AB22" s="16"/>
    </row>
    <row r="23" spans="1:28" ht="12.75" customHeight="1">
      <c r="A23" s="69"/>
      <c r="B23" s="219"/>
      <c r="C23" s="177" t="str">
        <f>calculation!C23</f>
        <v>Call-in telephone line</v>
      </c>
      <c r="D23" s="47">
        <f>calculation!D23</f>
        <v>2</v>
      </c>
      <c r="E23" s="47">
        <f>calculation!E23</f>
        <v>3</v>
      </c>
      <c r="F23" s="47">
        <f>calculation!F23</f>
        <v>3</v>
      </c>
      <c r="G23" s="47">
        <f>calculation!G23</f>
        <v>1</v>
      </c>
      <c r="H23" s="47">
        <f>calculation!H23</f>
        <v>3</v>
      </c>
      <c r="I23" s="47">
        <f>calculation!I23</f>
        <v>1</v>
      </c>
      <c r="J23" s="47">
        <f>calculation!J23</f>
        <v>4</v>
      </c>
      <c r="K23" s="47">
        <f>calculation!K23</f>
        <v>1</v>
      </c>
      <c r="L23" s="47">
        <f>calculation!L23</f>
        <v>2</v>
      </c>
      <c r="M23" s="47">
        <f>calculation!M23</f>
        <v>2</v>
      </c>
      <c r="N23" s="47">
        <f>calculation!N23</f>
        <v>4</v>
      </c>
      <c r="O23" s="47">
        <f>calculation!O23</f>
        <v>4</v>
      </c>
      <c r="P23" s="47">
        <f>calculation!P23</f>
        <v>2</v>
      </c>
      <c r="Q23" s="47">
        <f>calculation!Q23</f>
        <v>4</v>
      </c>
      <c r="R23" s="47">
        <f>calculation!R23</f>
        <v>1</v>
      </c>
      <c r="S23" s="47">
        <f>calculation!S23</f>
        <v>2</v>
      </c>
      <c r="T23" s="47">
        <f>calculation!T23</f>
        <v>1</v>
      </c>
      <c r="U23" s="47">
        <f>calculation!U23</f>
        <v>1</v>
      </c>
      <c r="V23" s="47">
        <f>calculation!V23</f>
        <v>1</v>
      </c>
      <c r="W23" s="199">
        <f>calculation!W23</f>
        <v>0.4421052631578947</v>
      </c>
      <c r="X23" s="198" t="e">
        <f>calculation!X23</f>
        <v>#N/A</v>
      </c>
      <c r="Y23" s="198" t="e">
        <f>calculation!Y23</f>
        <v>#N/A</v>
      </c>
      <c r="Z23" s="198" t="e">
        <f>calculation!Z23</f>
        <v>#N/A</v>
      </c>
      <c r="AA23" s="198" t="e">
        <f>calculation!AA23</f>
        <v>#N/A</v>
      </c>
      <c r="AB23" s="16"/>
    </row>
    <row r="24" spans="1:28" ht="12.75" customHeight="1">
      <c r="A24" s="70"/>
      <c r="B24" s="219"/>
      <c r="C24" s="177" t="str">
        <f>calculation!C24</f>
        <v>E-mails</v>
      </c>
      <c r="D24" s="47">
        <f>calculation!D24</f>
        <v>3</v>
      </c>
      <c r="E24" s="47">
        <f>calculation!E24</f>
        <v>4</v>
      </c>
      <c r="F24" s="47">
        <f>calculation!F24</f>
        <v>3</v>
      </c>
      <c r="G24" s="47">
        <f>calculation!G24</f>
        <v>1</v>
      </c>
      <c r="H24" s="47">
        <f>calculation!H24</f>
        <v>3</v>
      </c>
      <c r="I24" s="47">
        <f>calculation!I24</f>
        <v>1</v>
      </c>
      <c r="J24" s="47">
        <f>calculation!J24</f>
        <v>4</v>
      </c>
      <c r="K24" s="47">
        <f>calculation!K24</f>
        <v>5</v>
      </c>
      <c r="L24" s="47">
        <f>calculation!L24</f>
        <v>2</v>
      </c>
      <c r="M24" s="47">
        <f>calculation!M24</f>
        <v>2</v>
      </c>
      <c r="N24" s="47">
        <f>calculation!N24</f>
        <v>5</v>
      </c>
      <c r="O24" s="47">
        <f>calculation!O24</f>
        <v>4</v>
      </c>
      <c r="P24" s="47">
        <f>calculation!P24</f>
        <v>3</v>
      </c>
      <c r="Q24" s="47">
        <f>calculation!Q24</f>
        <v>4</v>
      </c>
      <c r="R24" s="47">
        <f>calculation!R24</f>
        <v>3</v>
      </c>
      <c r="S24" s="47">
        <f>calculation!S24</f>
        <v>3</v>
      </c>
      <c r="T24" s="47">
        <f>calculation!T24</f>
        <v>3</v>
      </c>
      <c r="U24" s="47">
        <f>calculation!U24</f>
        <v>1</v>
      </c>
      <c r="V24" s="47">
        <f>calculation!V24</f>
        <v>1</v>
      </c>
      <c r="W24" s="199">
        <f>calculation!W24</f>
        <v>0.5789473684210527</v>
      </c>
      <c r="X24" s="198" t="e">
        <f>calculation!X24</f>
        <v>#N/A</v>
      </c>
      <c r="Y24" s="198" t="e">
        <f>calculation!Y24</f>
        <v>#N/A</v>
      </c>
      <c r="Z24" s="198" t="e">
        <f>calculation!Z24</f>
        <v>#N/A</v>
      </c>
      <c r="AA24" s="198" t="e">
        <f>calculation!AA24</f>
        <v>#N/A</v>
      </c>
      <c r="AB24" s="16"/>
    </row>
    <row r="25" spans="1:28" ht="12.75" customHeight="1">
      <c r="A25" s="71"/>
      <c r="B25" s="219"/>
      <c r="C25" s="180" t="str">
        <f>calculation!C25</f>
        <v>GPS receiver messaging*</v>
      </c>
      <c r="D25" s="47">
        <f>calculation!D25</f>
        <v>3</v>
      </c>
      <c r="E25" s="47">
        <f>calculation!E25</f>
        <v>4</v>
      </c>
      <c r="F25" s="47">
        <f>calculation!F25</f>
        <v>3</v>
      </c>
      <c r="G25" s="47">
        <f>calculation!G25</f>
        <v>1</v>
      </c>
      <c r="H25" s="47">
        <f>calculation!H25</f>
        <v>2</v>
      </c>
      <c r="I25" s="47">
        <f>calculation!I25</f>
        <v>1</v>
      </c>
      <c r="J25" s="47">
        <f>calculation!J25</f>
        <v>3</v>
      </c>
      <c r="K25" s="47">
        <f>calculation!K25</f>
        <v>3</v>
      </c>
      <c r="L25" s="47">
        <f>calculation!L25</f>
        <v>1</v>
      </c>
      <c r="M25" s="47">
        <f>calculation!M25</f>
        <v>2</v>
      </c>
      <c r="N25" s="47">
        <f>calculation!N25</f>
        <v>2</v>
      </c>
      <c r="O25" s="47">
        <f>calculation!O25</f>
        <v>4</v>
      </c>
      <c r="P25" s="47">
        <f>calculation!P25</f>
        <v>4</v>
      </c>
      <c r="Q25" s="47">
        <f>calculation!Q25</f>
        <v>3</v>
      </c>
      <c r="R25" s="47">
        <f>calculation!R25</f>
        <v>1</v>
      </c>
      <c r="S25" s="47">
        <f>calculation!S25</f>
        <v>4</v>
      </c>
      <c r="T25" s="47">
        <f>calculation!T25</f>
        <v>4</v>
      </c>
      <c r="U25" s="47">
        <f>calculation!U25</f>
        <v>4</v>
      </c>
      <c r="V25" s="47">
        <f>calculation!V25</f>
        <v>4</v>
      </c>
      <c r="W25" s="199">
        <f>calculation!W25</f>
        <v>0.5578947368421052</v>
      </c>
      <c r="X25" s="198" t="str">
        <f>calculation!X25</f>
        <v>unknown</v>
      </c>
      <c r="Y25" s="198" t="str">
        <f>calculation!Y25</f>
        <v>unknown</v>
      </c>
      <c r="Z25" s="198" t="str">
        <f>calculation!Z25</f>
        <v>unknown</v>
      </c>
      <c r="AA25" s="198" t="str">
        <f>calculation!AA25</f>
        <v>unknown</v>
      </c>
      <c r="AB25" s="16"/>
    </row>
    <row r="26" spans="1:28" ht="12.75" customHeight="1">
      <c r="A26" s="72"/>
      <c r="B26" s="219"/>
      <c r="C26" s="177" t="str">
        <f>calculation!C26</f>
        <v>Marine radio</v>
      </c>
      <c r="D26" s="47">
        <f>calculation!D26</f>
        <v>4</v>
      </c>
      <c r="E26" s="47">
        <f>calculation!E26</f>
        <v>4</v>
      </c>
      <c r="F26" s="47">
        <f>calculation!F26</f>
        <v>4</v>
      </c>
      <c r="G26" s="47">
        <f>calculation!G26</f>
        <v>5</v>
      </c>
      <c r="H26" s="47">
        <f>calculation!H26</f>
        <v>2</v>
      </c>
      <c r="I26" s="47">
        <f>calculation!I26</f>
        <v>1</v>
      </c>
      <c r="J26" s="47">
        <f>calculation!J26</f>
        <v>2</v>
      </c>
      <c r="K26" s="47">
        <f>calculation!K26</f>
        <v>1</v>
      </c>
      <c r="L26" s="47">
        <f>calculation!L26</f>
        <v>1</v>
      </c>
      <c r="M26" s="47">
        <f>calculation!M26</f>
        <v>2</v>
      </c>
      <c r="N26" s="47">
        <f>calculation!N26</f>
        <v>1</v>
      </c>
      <c r="O26" s="47">
        <f>calculation!O26</f>
        <v>4</v>
      </c>
      <c r="P26" s="47">
        <f>calculation!P26</f>
        <v>3</v>
      </c>
      <c r="Q26" s="47">
        <f>calculation!Q26</f>
        <v>2</v>
      </c>
      <c r="R26" s="47">
        <f>calculation!R26</f>
        <v>1</v>
      </c>
      <c r="S26" s="47">
        <f>calculation!S26</f>
        <v>2</v>
      </c>
      <c r="T26" s="47">
        <f>calculation!T26</f>
        <v>1</v>
      </c>
      <c r="U26" s="47">
        <f>calculation!U26</f>
        <v>2</v>
      </c>
      <c r="V26" s="47">
        <f>calculation!V26</f>
        <v>1</v>
      </c>
      <c r="W26" s="199">
        <f>calculation!W26</f>
        <v>0.45263157894736844</v>
      </c>
      <c r="X26" s="198" t="e">
        <f>calculation!X26</f>
        <v>#N/A</v>
      </c>
      <c r="Y26" s="198" t="e">
        <f>calculation!Y26</f>
        <v>#N/A</v>
      </c>
      <c r="Z26" s="198" t="e">
        <f>calculation!Z26</f>
        <v>#N/A</v>
      </c>
      <c r="AA26" s="198" t="e">
        <f>calculation!AA26</f>
        <v>#N/A</v>
      </c>
      <c r="AB26" s="16"/>
    </row>
    <row r="27" spans="1:28" ht="12.75" customHeight="1">
      <c r="A27" s="73"/>
      <c r="B27" s="219"/>
      <c r="C27" s="23" t="str">
        <f>calculation!C27</f>
        <v>Mobile PA loud speaker (Police / Fire)</v>
      </c>
      <c r="D27" s="47">
        <f>calculation!D27</f>
        <v>2</v>
      </c>
      <c r="E27" s="47">
        <f>calculation!E27</f>
        <v>3</v>
      </c>
      <c r="F27" s="47">
        <f>calculation!F27</f>
        <v>2</v>
      </c>
      <c r="G27" s="47">
        <f>calculation!G27</f>
        <v>5</v>
      </c>
      <c r="H27" s="47">
        <f>calculation!H27</f>
        <v>4</v>
      </c>
      <c r="I27" s="47">
        <f>calculation!I27</f>
        <v>4</v>
      </c>
      <c r="J27" s="47">
        <f>calculation!J27</f>
        <v>4</v>
      </c>
      <c r="K27" s="47">
        <f>calculation!K27</f>
        <v>2</v>
      </c>
      <c r="L27" s="47">
        <f>calculation!L27</f>
        <v>3</v>
      </c>
      <c r="M27" s="47">
        <f>calculation!M27</f>
        <v>2</v>
      </c>
      <c r="N27" s="47">
        <f>calculation!N27</f>
        <v>4</v>
      </c>
      <c r="O27" s="47">
        <f>calculation!O27</f>
        <v>1</v>
      </c>
      <c r="P27" s="47">
        <f>calculation!P27</f>
        <v>4</v>
      </c>
      <c r="Q27" s="47">
        <f>calculation!Q27</f>
        <v>4</v>
      </c>
      <c r="R27" s="47">
        <f>calculation!R27</f>
        <v>1</v>
      </c>
      <c r="S27" s="47">
        <f>calculation!S27</f>
        <v>4</v>
      </c>
      <c r="T27" s="47">
        <f>calculation!T27</f>
        <v>2</v>
      </c>
      <c r="U27" s="47">
        <f>calculation!U27</f>
        <v>3</v>
      </c>
      <c r="V27" s="47">
        <f>calculation!V27</f>
        <v>1</v>
      </c>
      <c r="W27" s="199">
        <f>calculation!W27</f>
        <v>0.5789473684210527</v>
      </c>
      <c r="X27" s="198">
        <f>calculation!X27</f>
        <v>12250</v>
      </c>
      <c r="Y27" s="198">
        <f>calculation!Y27</f>
        <v>12250</v>
      </c>
      <c r="Z27" s="198">
        <f>calculation!Z27</f>
        <v>59500.00000000001</v>
      </c>
      <c r="AA27" s="198">
        <f>calculation!AA27</f>
        <v>59500.00000000001</v>
      </c>
      <c r="AB27" s="16"/>
    </row>
    <row r="28" spans="1:28" ht="12.75" customHeight="1">
      <c r="A28" s="74"/>
      <c r="B28" s="219"/>
      <c r="C28" s="173" t="str">
        <f>calculation!C28</f>
        <v>Mobile-device broadcasting*</v>
      </c>
      <c r="D28" s="47">
        <f>calculation!D28</f>
        <v>5</v>
      </c>
      <c r="E28" s="47">
        <f>calculation!E28</f>
        <v>4</v>
      </c>
      <c r="F28" s="47">
        <f>calculation!F28</f>
        <v>4</v>
      </c>
      <c r="G28" s="47">
        <f>calculation!G28</f>
        <v>3</v>
      </c>
      <c r="H28" s="47">
        <f>calculation!H28</f>
        <v>4</v>
      </c>
      <c r="I28" s="47">
        <f>calculation!I28</f>
        <v>4</v>
      </c>
      <c r="J28" s="47">
        <f>calculation!J28</f>
        <v>4</v>
      </c>
      <c r="K28" s="47">
        <f>calculation!K28</f>
        <v>4</v>
      </c>
      <c r="L28" s="47">
        <f>calculation!L28</f>
        <v>2</v>
      </c>
      <c r="M28" s="47">
        <f>calculation!M28</f>
        <v>4</v>
      </c>
      <c r="N28" s="47">
        <f>calculation!N28</f>
        <v>4</v>
      </c>
      <c r="O28" s="47">
        <f>calculation!O28</f>
        <v>4</v>
      </c>
      <c r="P28" s="47">
        <f>calculation!P28</f>
        <v>4</v>
      </c>
      <c r="Q28" s="47">
        <f>calculation!Q28</f>
        <v>4</v>
      </c>
      <c r="R28" s="47">
        <f>calculation!R28</f>
        <v>5</v>
      </c>
      <c r="S28" s="47">
        <f>calculation!S28</f>
        <v>5</v>
      </c>
      <c r="T28" s="47">
        <f>calculation!T28</f>
        <v>5</v>
      </c>
      <c r="U28" s="47">
        <f>calculation!U28</f>
        <v>5</v>
      </c>
      <c r="V28" s="47">
        <f>calculation!V28</f>
        <v>5</v>
      </c>
      <c r="W28" s="199">
        <f>calculation!W28</f>
        <v>0.8315789473684211</v>
      </c>
      <c r="X28" s="198">
        <f>calculation!X28</f>
        <v>11962450</v>
      </c>
      <c r="Y28" s="198">
        <f>calculation!Y28</f>
        <v>1962449.9999999998</v>
      </c>
      <c r="Z28" s="198">
        <f>calculation!Z28</f>
        <v>19531900</v>
      </c>
      <c r="AA28" s="198">
        <f>calculation!AA28</f>
        <v>9531900</v>
      </c>
      <c r="AB28" s="16"/>
    </row>
    <row r="29" spans="1:28" ht="12.75" customHeight="1">
      <c r="A29" s="75"/>
      <c r="B29" s="219"/>
      <c r="C29" s="23" t="str">
        <f>calculation!C29</f>
        <v>Pagers</v>
      </c>
      <c r="D29" s="47">
        <f>calculation!D29</f>
        <v>4</v>
      </c>
      <c r="E29" s="47">
        <f>calculation!E29</f>
        <v>4</v>
      </c>
      <c r="F29" s="47">
        <f>calculation!F29</f>
        <v>4</v>
      </c>
      <c r="G29" s="47">
        <f>calculation!G29</f>
        <v>5</v>
      </c>
      <c r="H29" s="47">
        <f>calculation!H29</f>
        <v>2</v>
      </c>
      <c r="I29" s="47">
        <f>calculation!I29</f>
        <v>1</v>
      </c>
      <c r="J29" s="47">
        <f>calculation!J29</f>
        <v>4</v>
      </c>
      <c r="K29" s="47">
        <f>calculation!K29</f>
        <v>3</v>
      </c>
      <c r="L29" s="47">
        <f>calculation!L29</f>
        <v>2</v>
      </c>
      <c r="M29" s="47">
        <f>calculation!M29</f>
        <v>2</v>
      </c>
      <c r="N29" s="47">
        <f>calculation!N29</f>
        <v>2</v>
      </c>
      <c r="O29" s="47">
        <f>calculation!O29</f>
        <v>4</v>
      </c>
      <c r="P29" s="47">
        <f>calculation!P29</f>
        <v>4</v>
      </c>
      <c r="Q29" s="47">
        <f>calculation!Q29</f>
        <v>4</v>
      </c>
      <c r="R29" s="47">
        <f>calculation!R29</f>
        <v>1</v>
      </c>
      <c r="S29" s="47">
        <f>calculation!S29</f>
        <v>4</v>
      </c>
      <c r="T29" s="47">
        <f>calculation!T29</f>
        <v>4</v>
      </c>
      <c r="U29" s="47">
        <f>calculation!U29</f>
        <v>4</v>
      </c>
      <c r="V29" s="47">
        <f>calculation!V29</f>
        <v>2</v>
      </c>
      <c r="W29" s="199">
        <f>calculation!W29</f>
        <v>0.631578947368421</v>
      </c>
      <c r="X29" s="198">
        <f>calculation!X29</f>
        <v>1858850</v>
      </c>
      <c r="Y29" s="198">
        <f>calculation!Y29</f>
        <v>766850</v>
      </c>
      <c r="Z29" s="198">
        <f>calculation!Z29</f>
        <v>9028700</v>
      </c>
      <c r="AA29" s="198">
        <f>calculation!AA29</f>
        <v>3724699.9999999995</v>
      </c>
      <c r="AB29" s="16"/>
    </row>
    <row r="30" spans="1:28" ht="12.75" customHeight="1">
      <c r="A30" s="76"/>
      <c r="B30" s="219"/>
      <c r="C30" s="23" t="str">
        <f>calculation!C30</f>
        <v>Power mains messaging</v>
      </c>
      <c r="D30" s="47">
        <f>calculation!D30</f>
        <v>5</v>
      </c>
      <c r="E30" s="47">
        <f>calculation!E30</f>
        <v>2</v>
      </c>
      <c r="F30" s="47">
        <f>calculation!F30</f>
        <v>3</v>
      </c>
      <c r="G30" s="47">
        <f>calculation!G30</f>
        <v>1</v>
      </c>
      <c r="H30" s="47">
        <f>calculation!H30</f>
        <v>5</v>
      </c>
      <c r="I30" s="47">
        <f>calculation!I30</f>
        <v>1</v>
      </c>
      <c r="J30" s="47">
        <f>calculation!J30</f>
        <v>4</v>
      </c>
      <c r="K30" s="47">
        <f>calculation!K30</f>
        <v>4</v>
      </c>
      <c r="L30" s="47">
        <f>calculation!L30</f>
        <v>2</v>
      </c>
      <c r="M30" s="47">
        <f>calculation!M30</f>
        <v>4</v>
      </c>
      <c r="N30" s="47">
        <f>calculation!N30</f>
        <v>4</v>
      </c>
      <c r="O30" s="47">
        <f>calculation!O30</f>
        <v>4</v>
      </c>
      <c r="P30" s="47">
        <f>calculation!P30</f>
        <v>4</v>
      </c>
      <c r="Q30" s="47">
        <f>calculation!Q30</f>
        <v>5</v>
      </c>
      <c r="R30" s="47">
        <f>calculation!R30</f>
        <v>5</v>
      </c>
      <c r="S30" s="47">
        <f>calculation!S30</f>
        <v>3</v>
      </c>
      <c r="T30" s="47">
        <f>calculation!T30</f>
        <v>3</v>
      </c>
      <c r="U30" s="47">
        <f>calculation!U30</f>
        <v>3</v>
      </c>
      <c r="V30" s="47">
        <f>calculation!V30</f>
        <v>3</v>
      </c>
      <c r="W30" s="199">
        <f>calculation!W30</f>
        <v>0.6842105263157895</v>
      </c>
      <c r="X30" s="198">
        <f>calculation!X30</f>
        <v>14002450</v>
      </c>
      <c r="Y30" s="198">
        <f>calculation!Y30</f>
        <v>2450</v>
      </c>
      <c r="Z30" s="198">
        <f>calculation!Z30</f>
        <v>68011900</v>
      </c>
      <c r="AA30" s="198">
        <f>calculation!AA30</f>
        <v>11900</v>
      </c>
      <c r="AB30" s="16"/>
    </row>
    <row r="31" spans="1:28" ht="12.75" customHeight="1">
      <c r="A31" s="64"/>
      <c r="B31" s="219"/>
      <c r="C31" s="23" t="str">
        <f>calculation!C31</f>
        <v>Radio and Television announcements</v>
      </c>
      <c r="D31" s="47">
        <f>calculation!D31</f>
        <v>4</v>
      </c>
      <c r="E31" s="47">
        <f>calculation!E31</f>
        <v>5</v>
      </c>
      <c r="F31" s="47">
        <f>calculation!F31</f>
        <v>5</v>
      </c>
      <c r="G31" s="47">
        <f>calculation!G31</f>
        <v>3</v>
      </c>
      <c r="H31" s="47">
        <f>calculation!H31</f>
        <v>5</v>
      </c>
      <c r="I31" s="47">
        <f>calculation!I31</f>
        <v>2</v>
      </c>
      <c r="J31" s="47">
        <f>calculation!J31</f>
        <v>5</v>
      </c>
      <c r="K31" s="47">
        <f>calculation!K31</f>
        <v>4</v>
      </c>
      <c r="L31" s="47">
        <f>calculation!L31</f>
        <v>3</v>
      </c>
      <c r="M31" s="47">
        <f>calculation!M31</f>
        <v>3</v>
      </c>
      <c r="N31" s="47">
        <f>calculation!N31</f>
        <v>4</v>
      </c>
      <c r="O31" s="47">
        <f>calculation!O31</f>
        <v>5</v>
      </c>
      <c r="P31" s="47">
        <f>calculation!P31</f>
        <v>5</v>
      </c>
      <c r="Q31" s="47">
        <f>calculation!Q31</f>
        <v>5</v>
      </c>
      <c r="R31" s="47">
        <f>calculation!R31</f>
        <v>5</v>
      </c>
      <c r="S31" s="47">
        <f>calculation!S31</f>
        <v>4</v>
      </c>
      <c r="T31" s="47">
        <f>calculation!T31</f>
        <v>4</v>
      </c>
      <c r="U31" s="47">
        <f>calculation!U31</f>
        <v>3</v>
      </c>
      <c r="V31" s="47">
        <f>calculation!V31</f>
        <v>3</v>
      </c>
      <c r="W31" s="199">
        <f>calculation!W31</f>
        <v>0.8105263157894737</v>
      </c>
      <c r="X31" s="198">
        <f>calculation!X31</f>
        <v>12250</v>
      </c>
      <c r="Y31" s="198">
        <f>calculation!Y31</f>
        <v>12250</v>
      </c>
      <c r="Z31" s="198">
        <f>calculation!Z31</f>
        <v>59500.00000000001</v>
      </c>
      <c r="AA31" s="198">
        <f>calculation!AA31</f>
        <v>59500.00000000001</v>
      </c>
      <c r="AB31" s="16"/>
    </row>
    <row r="32" spans="1:28" ht="12.75" customHeight="1">
      <c r="A32" s="65"/>
      <c r="B32" s="219"/>
      <c r="C32" s="23" t="str">
        <f>calculation!C32</f>
        <v>Route alert (door-to-door)</v>
      </c>
      <c r="D32" s="47">
        <f>calculation!D32</f>
        <v>3</v>
      </c>
      <c r="E32" s="47">
        <f>calculation!E32</f>
        <v>2</v>
      </c>
      <c r="F32" s="47">
        <f>calculation!F32</f>
        <v>3</v>
      </c>
      <c r="G32" s="47">
        <f>calculation!G32</f>
        <v>5</v>
      </c>
      <c r="H32" s="47">
        <f>calculation!H32</f>
        <v>5</v>
      </c>
      <c r="I32" s="47">
        <f>calculation!I32</f>
        <v>4</v>
      </c>
      <c r="J32" s="47">
        <f>calculation!J32</f>
        <v>5</v>
      </c>
      <c r="K32" s="47">
        <f>calculation!K32</f>
        <v>4</v>
      </c>
      <c r="L32" s="47">
        <f>calculation!L32</f>
        <v>3</v>
      </c>
      <c r="M32" s="47">
        <f>calculation!M32</f>
        <v>3</v>
      </c>
      <c r="N32" s="47">
        <f>calculation!N32</f>
        <v>5</v>
      </c>
      <c r="O32" s="47">
        <f>calculation!O32</f>
        <v>1</v>
      </c>
      <c r="P32" s="47">
        <f>calculation!P32</f>
        <v>4</v>
      </c>
      <c r="Q32" s="47">
        <f>calculation!Q32</f>
        <v>4</v>
      </c>
      <c r="R32" s="47">
        <f>calculation!R32</f>
        <v>1</v>
      </c>
      <c r="S32" s="47">
        <f>calculation!S32</f>
        <v>4</v>
      </c>
      <c r="T32" s="47">
        <f>calculation!T32</f>
        <v>3</v>
      </c>
      <c r="U32" s="47">
        <f>calculation!U32</f>
        <v>2</v>
      </c>
      <c r="V32" s="47">
        <f>calculation!V32</f>
        <v>1</v>
      </c>
      <c r="W32" s="199">
        <f>calculation!W32</f>
        <v>0.6526315789473685</v>
      </c>
      <c r="X32" s="198">
        <f>calculation!X32</f>
        <v>12250</v>
      </c>
      <c r="Y32" s="198">
        <f>calculation!Y32</f>
        <v>12250</v>
      </c>
      <c r="Z32" s="198">
        <f>calculation!Z32</f>
        <v>59500.00000000001</v>
      </c>
      <c r="AA32" s="198">
        <f>calculation!AA32</f>
        <v>59500.00000000001</v>
      </c>
      <c r="AB32" s="16"/>
    </row>
    <row r="33" spans="1:28" ht="12.75" customHeight="1">
      <c r="A33" s="66"/>
      <c r="B33" s="219"/>
      <c r="C33" s="23" t="str">
        <f>calculation!C33</f>
        <v>SMS-PP text messaging</v>
      </c>
      <c r="D33" s="47">
        <f>calculation!D33</f>
        <v>4</v>
      </c>
      <c r="E33" s="47">
        <f>calculation!E33</f>
        <v>3</v>
      </c>
      <c r="F33" s="47">
        <f>calculation!F33</f>
        <v>3</v>
      </c>
      <c r="G33" s="47">
        <f>calculation!G33</f>
        <v>3</v>
      </c>
      <c r="H33" s="47">
        <f>calculation!H33</f>
        <v>4</v>
      </c>
      <c r="I33" s="47">
        <f>calculation!I33</f>
        <v>2</v>
      </c>
      <c r="J33" s="47">
        <f>calculation!J33</f>
        <v>4</v>
      </c>
      <c r="K33" s="47">
        <f>calculation!K33</f>
        <v>4</v>
      </c>
      <c r="L33" s="47">
        <f>calculation!L33</f>
        <v>2</v>
      </c>
      <c r="M33" s="47">
        <f>calculation!M33</f>
        <v>2</v>
      </c>
      <c r="N33" s="47">
        <f>calculation!N33</f>
        <v>4</v>
      </c>
      <c r="O33" s="47">
        <f>calculation!O33</f>
        <v>4</v>
      </c>
      <c r="P33" s="47">
        <f>calculation!P33</f>
        <v>3</v>
      </c>
      <c r="Q33" s="47">
        <f>calculation!Q33</f>
        <v>4</v>
      </c>
      <c r="R33" s="47">
        <f>calculation!R33</f>
        <v>3</v>
      </c>
      <c r="S33" s="47">
        <f>calculation!S33</f>
        <v>5</v>
      </c>
      <c r="T33" s="47">
        <f>calculation!T33</f>
        <v>3</v>
      </c>
      <c r="U33" s="47">
        <f>calculation!U33</f>
        <v>2</v>
      </c>
      <c r="V33" s="47">
        <f>calculation!V33</f>
        <v>1</v>
      </c>
      <c r="W33" s="199">
        <f>calculation!W33</f>
        <v>0.631578947368421</v>
      </c>
      <c r="X33" s="198">
        <f>calculation!X33</f>
        <v>1947000</v>
      </c>
      <c r="Y33" s="198">
        <f>calculation!Y33</f>
        <v>147000</v>
      </c>
      <c r="Z33" s="198">
        <f>calculation!Z33</f>
        <v>2514000</v>
      </c>
      <c r="AA33" s="198">
        <f>calculation!AA33</f>
        <v>714000</v>
      </c>
      <c r="AB33" s="16"/>
    </row>
    <row r="34" spans="1:28" ht="12.75" customHeight="1">
      <c r="A34" s="67"/>
      <c r="B34" s="219"/>
      <c r="C34" s="23" t="str">
        <f>calculation!C34</f>
        <v>Telephone auto-dialler</v>
      </c>
      <c r="D34" s="47">
        <f>calculation!D34</f>
        <v>3</v>
      </c>
      <c r="E34" s="47">
        <f>calculation!E34</f>
        <v>2</v>
      </c>
      <c r="F34" s="47">
        <f>calculation!F34</f>
        <v>2</v>
      </c>
      <c r="G34" s="47">
        <f>calculation!G34</f>
        <v>5</v>
      </c>
      <c r="H34" s="47">
        <f>calculation!H34</f>
        <v>4</v>
      </c>
      <c r="I34" s="47">
        <f>calculation!I34</f>
        <v>1</v>
      </c>
      <c r="J34" s="47">
        <f>calculation!J34</f>
        <v>4</v>
      </c>
      <c r="K34" s="47">
        <f>calculation!K34</f>
        <v>2</v>
      </c>
      <c r="L34" s="47">
        <f>calculation!L34</f>
        <v>1</v>
      </c>
      <c r="M34" s="47">
        <f>calculation!M34</f>
        <v>1</v>
      </c>
      <c r="N34" s="47">
        <f>calculation!N34</f>
        <v>4</v>
      </c>
      <c r="O34" s="47">
        <f>calculation!O34</f>
        <v>3</v>
      </c>
      <c r="P34" s="47">
        <f>calculation!P34</f>
        <v>2</v>
      </c>
      <c r="Q34" s="47">
        <f>calculation!Q34</f>
        <v>4</v>
      </c>
      <c r="R34" s="47">
        <f>calculation!R34</f>
        <v>1</v>
      </c>
      <c r="S34" s="47">
        <f>calculation!S34</f>
        <v>5</v>
      </c>
      <c r="T34" s="47">
        <f>calculation!T34</f>
        <v>2</v>
      </c>
      <c r="U34" s="47">
        <f>calculation!U34</f>
        <v>3</v>
      </c>
      <c r="V34" s="47">
        <f>calculation!V34</f>
        <v>1</v>
      </c>
      <c r="W34" s="199">
        <f>calculation!W34</f>
        <v>0.5263157894736842</v>
      </c>
      <c r="X34" s="198">
        <f>calculation!X34</f>
        <v>11672500</v>
      </c>
      <c r="Y34" s="198">
        <f>calculation!Y34</f>
        <v>2572500</v>
      </c>
      <c r="Z34" s="198">
        <f>calculation!Z34</f>
        <v>56695000</v>
      </c>
      <c r="AA34" s="198">
        <f>calculation!AA34</f>
        <v>12495000</v>
      </c>
      <c r="AB34" s="16"/>
    </row>
    <row r="35" spans="1:28" ht="12.75" customHeight="1">
      <c r="A35" s="68"/>
      <c r="B35" s="219"/>
      <c r="C35" s="23" t="str">
        <f>calculation!C35</f>
        <v>Telephone trees</v>
      </c>
      <c r="D35" s="47">
        <f>calculation!D35</f>
        <v>4</v>
      </c>
      <c r="E35" s="47">
        <f>calculation!E35</f>
        <v>4</v>
      </c>
      <c r="F35" s="47">
        <f>calculation!F35</f>
        <v>3</v>
      </c>
      <c r="G35" s="47">
        <f>calculation!G35</f>
        <v>5</v>
      </c>
      <c r="H35" s="47">
        <f>calculation!H35</f>
        <v>4</v>
      </c>
      <c r="I35" s="47">
        <f>calculation!I35</f>
        <v>1</v>
      </c>
      <c r="J35" s="47">
        <f>calculation!J35</f>
        <v>4</v>
      </c>
      <c r="K35" s="47">
        <f>calculation!K35</f>
        <v>2</v>
      </c>
      <c r="L35" s="47">
        <f>calculation!L35</f>
        <v>1</v>
      </c>
      <c r="M35" s="47">
        <f>calculation!M35</f>
        <v>2</v>
      </c>
      <c r="N35" s="47">
        <f>calculation!N35</f>
        <v>5</v>
      </c>
      <c r="O35" s="47">
        <f>calculation!O35</f>
        <v>4</v>
      </c>
      <c r="P35" s="47">
        <f>calculation!P35</f>
        <v>2</v>
      </c>
      <c r="Q35" s="47">
        <f>calculation!Q35</f>
        <v>4</v>
      </c>
      <c r="R35" s="47">
        <f>calculation!R35</f>
        <v>3</v>
      </c>
      <c r="S35" s="47">
        <f>calculation!S35</f>
        <v>5</v>
      </c>
      <c r="T35" s="47">
        <f>calculation!T35</f>
        <v>2</v>
      </c>
      <c r="U35" s="47">
        <f>calculation!U35</f>
        <v>4</v>
      </c>
      <c r="V35" s="47">
        <f>calculation!V35</f>
        <v>2</v>
      </c>
      <c r="W35" s="199">
        <f>calculation!W35</f>
        <v>0.6421052631578947</v>
      </c>
      <c r="X35" s="198">
        <f>calculation!X35</f>
        <v>984899.9999999999</v>
      </c>
      <c r="Y35" s="198">
        <f>calculation!Y35</f>
        <v>984899.9999999999</v>
      </c>
      <c r="Z35" s="198">
        <f>calculation!Z35</f>
        <v>4783800</v>
      </c>
      <c r="AA35" s="198">
        <f>calculation!AA35</f>
        <v>4783800</v>
      </c>
      <c r="AB35" s="16"/>
    </row>
    <row r="36" spans="1:28" ht="12.75" customHeight="1">
      <c r="A36" s="69"/>
      <c r="B36" s="219"/>
      <c r="C36" s="177" t="str">
        <f>calculation!C36</f>
        <v>Tourist radio</v>
      </c>
      <c r="D36" s="47">
        <f>calculation!D36</f>
        <v>3</v>
      </c>
      <c r="E36" s="47">
        <f>calculation!E36</f>
        <v>2</v>
      </c>
      <c r="F36" s="47">
        <f>calculation!F36</f>
        <v>3</v>
      </c>
      <c r="G36" s="47">
        <f>calculation!G36</f>
        <v>1</v>
      </c>
      <c r="H36" s="47">
        <f>calculation!H36</f>
        <v>1</v>
      </c>
      <c r="I36" s="47">
        <f>calculation!I36</f>
        <v>3</v>
      </c>
      <c r="J36" s="47">
        <f>calculation!J36</f>
        <v>2</v>
      </c>
      <c r="K36" s="47">
        <f>calculation!K36</f>
        <v>1</v>
      </c>
      <c r="L36" s="47">
        <f>calculation!L36</f>
        <v>2</v>
      </c>
      <c r="M36" s="47">
        <f>calculation!M36</f>
        <v>1</v>
      </c>
      <c r="N36" s="47">
        <f>calculation!N36</f>
        <v>1</v>
      </c>
      <c r="O36" s="47">
        <f>calculation!O36</f>
        <v>3</v>
      </c>
      <c r="P36" s="47">
        <f>calculation!P36</f>
        <v>4</v>
      </c>
      <c r="Q36" s="47">
        <f>calculation!Q36</f>
        <v>3</v>
      </c>
      <c r="R36" s="47">
        <f>calculation!R36</f>
        <v>1</v>
      </c>
      <c r="S36" s="47">
        <f>calculation!S36</f>
        <v>2</v>
      </c>
      <c r="T36" s="47">
        <f>calculation!T36</f>
        <v>2</v>
      </c>
      <c r="U36" s="47">
        <f>calculation!U36</f>
        <v>1</v>
      </c>
      <c r="V36" s="47">
        <f>calculation!V36</f>
        <v>1</v>
      </c>
      <c r="W36" s="199">
        <f>calculation!W36</f>
        <v>0.3894736842105263</v>
      </c>
      <c r="X36" s="198" t="e">
        <f>calculation!X36</f>
        <v>#N/A</v>
      </c>
      <c r="Y36" s="198" t="e">
        <f>calculation!Y36</f>
        <v>#N/A</v>
      </c>
      <c r="Z36" s="198" t="e">
        <f>calculation!Z36</f>
        <v>#N/A</v>
      </c>
      <c r="AA36" s="198" t="e">
        <f>calculation!AA36</f>
        <v>#N/A</v>
      </c>
      <c r="AB36" s="16"/>
    </row>
    <row r="37" spans="1:28" ht="12.75" customHeight="1">
      <c r="A37" s="70"/>
      <c r="B37" s="219"/>
      <c r="C37" s="177" t="str">
        <f>calculation!C37</f>
        <v>Websites/WAP</v>
      </c>
      <c r="D37" s="47">
        <f>calculation!D37</f>
        <v>4</v>
      </c>
      <c r="E37" s="47">
        <f>calculation!E37</f>
        <v>4</v>
      </c>
      <c r="F37" s="47">
        <f>calculation!F37</f>
        <v>3</v>
      </c>
      <c r="G37" s="47">
        <f>calculation!G37</f>
        <v>1</v>
      </c>
      <c r="H37" s="47">
        <f>calculation!H37</f>
        <v>4</v>
      </c>
      <c r="I37" s="47">
        <f>calculation!I37</f>
        <v>2</v>
      </c>
      <c r="J37" s="47">
        <f>calculation!J37</f>
        <v>4</v>
      </c>
      <c r="K37" s="47">
        <f>calculation!K37</f>
        <v>4</v>
      </c>
      <c r="L37" s="47">
        <f>calculation!L37</f>
        <v>2</v>
      </c>
      <c r="M37" s="47">
        <f>calculation!M37</f>
        <v>2</v>
      </c>
      <c r="N37" s="47">
        <f>calculation!N37</f>
        <v>4</v>
      </c>
      <c r="O37" s="47">
        <f>calculation!O37</f>
        <v>4</v>
      </c>
      <c r="P37" s="47">
        <f>calculation!P37</f>
        <v>4</v>
      </c>
      <c r="Q37" s="47">
        <f>calculation!Q37</f>
        <v>4</v>
      </c>
      <c r="R37" s="47">
        <f>calculation!R37</f>
        <v>1</v>
      </c>
      <c r="S37" s="47">
        <f>calculation!S37</f>
        <v>2</v>
      </c>
      <c r="T37" s="47">
        <f>calculation!T37</f>
        <v>1</v>
      </c>
      <c r="U37" s="47">
        <f>calculation!U37</f>
        <v>1</v>
      </c>
      <c r="V37" s="47">
        <f>calculation!V37</f>
        <v>1</v>
      </c>
      <c r="W37" s="199">
        <f>calculation!W37</f>
        <v>0.5473684210526316</v>
      </c>
      <c r="X37" s="198" t="e">
        <f>calculation!X37</f>
        <v>#N/A</v>
      </c>
      <c r="Y37" s="198" t="e">
        <f>calculation!Y37</f>
        <v>#N/A</v>
      </c>
      <c r="Z37" s="198" t="e">
        <f>calculation!Z37</f>
        <v>#N/A</v>
      </c>
      <c r="AA37" s="198" t="e">
        <f>calculation!AA37</f>
        <v>#N/A</v>
      </c>
      <c r="AB37" s="16"/>
    </row>
    <row r="38" spans="1:28" ht="12.75" customHeight="1">
      <c r="A38" s="71"/>
      <c r="B38" s="220"/>
      <c r="C38" s="184" t="str">
        <f>calculation!C38</f>
        <v>Website banners</v>
      </c>
      <c r="D38" s="47">
        <f>calculation!D38</f>
        <v>4</v>
      </c>
      <c r="E38" s="47">
        <f>calculation!E38</f>
        <v>4</v>
      </c>
      <c r="F38" s="47">
        <f>calculation!F38</f>
        <v>3</v>
      </c>
      <c r="G38" s="47">
        <f>calculation!G38</f>
        <v>3</v>
      </c>
      <c r="H38" s="47">
        <f>calculation!H38</f>
        <v>4</v>
      </c>
      <c r="I38" s="47">
        <f>calculation!I38</f>
        <v>2</v>
      </c>
      <c r="J38" s="47">
        <f>calculation!J38</f>
        <v>4</v>
      </c>
      <c r="K38" s="47">
        <f>calculation!K38</f>
        <v>4</v>
      </c>
      <c r="L38" s="47">
        <f>calculation!L38</f>
        <v>1</v>
      </c>
      <c r="M38" s="47">
        <f>calculation!M38</f>
        <v>2</v>
      </c>
      <c r="N38" s="47">
        <f>calculation!N38</f>
        <v>4</v>
      </c>
      <c r="O38" s="47">
        <f>calculation!O38</f>
        <v>4</v>
      </c>
      <c r="P38" s="47">
        <f>calculation!P38</f>
        <v>4</v>
      </c>
      <c r="Q38" s="47">
        <f>calculation!Q38</f>
        <v>5</v>
      </c>
      <c r="R38" s="47">
        <f>calculation!R38</f>
        <v>3</v>
      </c>
      <c r="S38" s="47">
        <f>calculation!S38</f>
        <v>5</v>
      </c>
      <c r="T38" s="47">
        <f>calculation!T38</f>
        <v>5</v>
      </c>
      <c r="U38" s="47">
        <f>calculation!U38</f>
        <v>3</v>
      </c>
      <c r="V38" s="47">
        <f>calculation!V38</f>
        <v>3</v>
      </c>
      <c r="W38" s="199">
        <f>calculation!W38</f>
        <v>0.7052631578947368</v>
      </c>
      <c r="X38" s="198" t="e">
        <f>calculation!X38</f>
        <v>#N/A</v>
      </c>
      <c r="Y38" s="198" t="e">
        <f>calculation!Y38</f>
        <v>#N/A</v>
      </c>
      <c r="Z38" s="198" t="e">
        <f>calculation!Z38</f>
        <v>#N/A</v>
      </c>
      <c r="AA38" s="198" t="e">
        <f>calculation!AA38</f>
        <v>#N/A</v>
      </c>
      <c r="AB38" s="16"/>
    </row>
    <row r="39" spans="1:28" ht="12.75" customHeight="1">
      <c r="A39" s="172"/>
      <c r="B39" s="216" t="s">
        <v>110</v>
      </c>
      <c r="C39" s="22" t="str">
        <f>calculation!C39</f>
        <v>Fixed PA loud-speakers </v>
      </c>
      <c r="D39" s="47">
        <f>calculation!D39</f>
        <v>4</v>
      </c>
      <c r="E39" s="47">
        <f>calculation!E39</f>
        <v>4</v>
      </c>
      <c r="F39" s="47">
        <f>calculation!F39</f>
        <v>4</v>
      </c>
      <c r="G39" s="47">
        <f>calculation!G39</f>
        <v>5</v>
      </c>
      <c r="H39" s="47">
        <f>calculation!H39</f>
        <v>3</v>
      </c>
      <c r="I39" s="47">
        <f>calculation!I39</f>
        <v>2</v>
      </c>
      <c r="J39" s="47">
        <f>calculation!J39</f>
        <v>3</v>
      </c>
      <c r="K39" s="47">
        <f>calculation!K39</f>
        <v>2</v>
      </c>
      <c r="L39" s="47">
        <f>calculation!L39</f>
        <v>2</v>
      </c>
      <c r="M39" s="47">
        <f>calculation!M39</f>
        <v>2</v>
      </c>
      <c r="N39" s="47">
        <f>calculation!N39</f>
        <v>2</v>
      </c>
      <c r="O39" s="47">
        <f>calculation!O39</f>
        <v>1</v>
      </c>
      <c r="P39" s="47">
        <f>calculation!P39</f>
        <v>4</v>
      </c>
      <c r="Q39" s="47">
        <f>calculation!Q39</f>
        <v>3</v>
      </c>
      <c r="R39" s="47">
        <f>calculation!R39</f>
        <v>2</v>
      </c>
      <c r="S39" s="47">
        <f>calculation!S39</f>
        <v>5</v>
      </c>
      <c r="T39" s="47">
        <f>calculation!T39</f>
        <v>5</v>
      </c>
      <c r="U39" s="47">
        <f>calculation!U39</f>
        <v>5</v>
      </c>
      <c r="V39" s="47">
        <f>calculation!V39</f>
        <v>5</v>
      </c>
      <c r="W39" s="199">
        <f>calculation!W39</f>
        <v>0.6631578947368421</v>
      </c>
      <c r="X39" s="198">
        <f>calculation!X39</f>
        <v>59944500</v>
      </c>
      <c r="Y39" s="198">
        <f>calculation!Y39</f>
        <v>3944499.9999999995</v>
      </c>
      <c r="Z39" s="198">
        <f>calculation!Z39</f>
        <v>72879000</v>
      </c>
      <c r="AA39" s="198">
        <f>calculation!AA39</f>
        <v>4879000</v>
      </c>
      <c r="AB39" s="16"/>
    </row>
    <row r="40" spans="1:28" ht="12.75" customHeight="1">
      <c r="A40" s="72"/>
      <c r="B40" s="216"/>
      <c r="C40" s="23" t="str">
        <f>calculation!C40</f>
        <v>Mobile PA announcements</v>
      </c>
      <c r="D40" s="47">
        <f>calculation!D40</f>
        <v>3</v>
      </c>
      <c r="E40" s="47">
        <f>calculation!E40</f>
        <v>4</v>
      </c>
      <c r="F40" s="47">
        <f>calculation!F40</f>
        <v>4</v>
      </c>
      <c r="G40" s="47">
        <f>calculation!G40</f>
        <v>5</v>
      </c>
      <c r="H40" s="47">
        <f>calculation!H40</f>
        <v>4</v>
      </c>
      <c r="I40" s="47">
        <f>calculation!I40</f>
        <v>4</v>
      </c>
      <c r="J40" s="47">
        <f>calculation!J40</f>
        <v>4</v>
      </c>
      <c r="K40" s="47">
        <f>calculation!K40</f>
        <v>2</v>
      </c>
      <c r="L40" s="47">
        <f>calculation!L40</f>
        <v>3</v>
      </c>
      <c r="M40" s="47">
        <f>calculation!M40</f>
        <v>2</v>
      </c>
      <c r="N40" s="47">
        <f>calculation!N40</f>
        <v>4</v>
      </c>
      <c r="O40" s="47">
        <f>calculation!O40</f>
        <v>2</v>
      </c>
      <c r="P40" s="47">
        <f>calculation!P40</f>
        <v>4</v>
      </c>
      <c r="Q40" s="47">
        <f>calculation!Q40</f>
        <v>4</v>
      </c>
      <c r="R40" s="47">
        <f>calculation!R40</f>
        <v>2</v>
      </c>
      <c r="S40" s="47">
        <f>calculation!S40</f>
        <v>4</v>
      </c>
      <c r="T40" s="47">
        <f>calculation!T40</f>
        <v>3</v>
      </c>
      <c r="U40" s="47">
        <f>calculation!U40</f>
        <v>3</v>
      </c>
      <c r="V40" s="47">
        <f>calculation!V40</f>
        <v>3</v>
      </c>
      <c r="W40" s="199">
        <f>calculation!W40</f>
        <v>0.6736842105263158</v>
      </c>
      <c r="X40" s="198">
        <f>calculation!X40</f>
        <v>30009000</v>
      </c>
      <c r="Y40" s="198">
        <f>calculation!Y40</f>
        <v>1972249.9999999998</v>
      </c>
      <c r="Z40" s="198">
        <f>calculation!Z40</f>
        <v>36618000</v>
      </c>
      <c r="AA40" s="198">
        <f>calculation!AA40</f>
        <v>2439500</v>
      </c>
      <c r="AB40" s="16"/>
    </row>
    <row r="41" spans="1:29" ht="12.75" customHeight="1">
      <c r="A41" s="73"/>
      <c r="B41" s="216"/>
      <c r="C41" s="177" t="str">
        <f>calculation!C41</f>
        <v>Flares, explosives</v>
      </c>
      <c r="D41" s="47">
        <f>calculation!D41</f>
        <v>4</v>
      </c>
      <c r="E41" s="47">
        <f>calculation!E41</f>
        <v>1</v>
      </c>
      <c r="F41" s="47">
        <f>calculation!F41</f>
        <v>3</v>
      </c>
      <c r="G41" s="47">
        <f>calculation!G41</f>
        <v>1</v>
      </c>
      <c r="H41" s="47">
        <f>calculation!H41</f>
        <v>2</v>
      </c>
      <c r="I41" s="47">
        <f>calculation!I41</f>
        <v>1</v>
      </c>
      <c r="J41" s="47">
        <f>calculation!J41</f>
        <v>1</v>
      </c>
      <c r="K41" s="47">
        <f>calculation!K41</f>
        <v>2</v>
      </c>
      <c r="L41" s="47">
        <f>calculation!L41</f>
        <v>1</v>
      </c>
      <c r="M41" s="47">
        <f>calculation!M41</f>
        <v>3</v>
      </c>
      <c r="N41" s="47">
        <f>calculation!N41</f>
        <v>1</v>
      </c>
      <c r="O41" s="47">
        <f>calculation!O41</f>
        <v>1</v>
      </c>
      <c r="P41" s="47">
        <f>calculation!P41</f>
        <v>4</v>
      </c>
      <c r="Q41" s="47">
        <f>calculation!Q41</f>
        <v>2</v>
      </c>
      <c r="R41" s="47">
        <f>calculation!R41</f>
        <v>1</v>
      </c>
      <c r="S41" s="47">
        <f>calculation!S41</f>
        <v>3</v>
      </c>
      <c r="T41" s="47">
        <f>calculation!T41</f>
        <v>2</v>
      </c>
      <c r="U41" s="47">
        <f>calculation!U41</f>
        <v>2</v>
      </c>
      <c r="V41" s="47">
        <f>calculation!V41</f>
        <v>1</v>
      </c>
      <c r="W41" s="199">
        <f>calculation!W41</f>
        <v>0.37894736842105264</v>
      </c>
      <c r="X41" s="198" t="e">
        <f>calculation!X41</f>
        <v>#N/A</v>
      </c>
      <c r="Y41" s="198" t="e">
        <f>calculation!Y41</f>
        <v>#N/A</v>
      </c>
      <c r="Z41" s="198" t="e">
        <f>calculation!Z41</f>
        <v>#N/A</v>
      </c>
      <c r="AA41" s="198" t="e">
        <f>calculation!AA41</f>
        <v>#N/A</v>
      </c>
      <c r="AB41" s="16"/>
      <c r="AC41" s="17"/>
    </row>
    <row r="42" spans="1:29" ht="12.75" customHeight="1">
      <c r="A42" s="74"/>
      <c r="B42" s="216"/>
      <c r="C42" s="173" t="str">
        <f>calculation!C42</f>
        <v>Radio Data Systems*</v>
      </c>
      <c r="D42" s="47">
        <f>calculation!D42</f>
        <v>4</v>
      </c>
      <c r="E42" s="47">
        <f>calculation!E42</f>
        <v>4</v>
      </c>
      <c r="F42" s="47">
        <f>calculation!F42</f>
        <v>4</v>
      </c>
      <c r="G42" s="47">
        <f>calculation!G42</f>
        <v>5</v>
      </c>
      <c r="H42" s="47">
        <f>calculation!H42</f>
        <v>2</v>
      </c>
      <c r="I42" s="47">
        <f>calculation!I42</f>
        <v>1</v>
      </c>
      <c r="J42" s="47">
        <f>calculation!J42</f>
        <v>4</v>
      </c>
      <c r="K42" s="47">
        <f>calculation!K42</f>
        <v>1</v>
      </c>
      <c r="L42" s="47">
        <f>calculation!L42</f>
        <v>2</v>
      </c>
      <c r="M42" s="47">
        <f>calculation!M42</f>
        <v>1</v>
      </c>
      <c r="N42" s="47">
        <f>calculation!N42</f>
        <v>2</v>
      </c>
      <c r="O42" s="47">
        <f>calculation!O42</f>
        <v>3</v>
      </c>
      <c r="P42" s="47">
        <f>calculation!P42</f>
        <v>3</v>
      </c>
      <c r="Q42" s="47">
        <f>calculation!Q42</f>
        <v>3</v>
      </c>
      <c r="R42" s="47">
        <f>calculation!R42</f>
        <v>1</v>
      </c>
      <c r="S42" s="47">
        <f>calculation!S42</f>
        <v>3</v>
      </c>
      <c r="T42" s="47">
        <f>calculation!T42</f>
        <v>1</v>
      </c>
      <c r="U42" s="47">
        <f>calculation!U42</f>
        <v>2</v>
      </c>
      <c r="V42" s="47">
        <f>calculation!V42</f>
        <v>1</v>
      </c>
      <c r="W42" s="199">
        <f>calculation!W42</f>
        <v>0.49473684210526314</v>
      </c>
      <c r="X42" s="198">
        <f>calculation!X42</f>
        <v>17671500</v>
      </c>
      <c r="Y42" s="198">
        <f>calculation!Y42</f>
        <v>171500</v>
      </c>
      <c r="Z42" s="198">
        <f>calculation!Z42</f>
        <v>85833000</v>
      </c>
      <c r="AA42" s="198">
        <f>calculation!AA42</f>
        <v>833000</v>
      </c>
      <c r="AB42" s="16"/>
      <c r="AC42" s="17"/>
    </row>
    <row r="43" spans="1:29" ht="12.75" customHeight="1">
      <c r="A43" s="75"/>
      <c r="B43" s="216"/>
      <c r="C43" s="23" t="str">
        <f>calculation!C43</f>
        <v>Radio (UHF, VHF or HF)</v>
      </c>
      <c r="D43" s="47">
        <f>calculation!D43</f>
        <v>4</v>
      </c>
      <c r="E43" s="47">
        <f>calculation!E43</f>
        <v>4</v>
      </c>
      <c r="F43" s="47">
        <f>calculation!F43</f>
        <v>4</v>
      </c>
      <c r="G43" s="47">
        <f>calculation!G43</f>
        <v>1</v>
      </c>
      <c r="H43" s="47">
        <f>calculation!H43</f>
        <v>2</v>
      </c>
      <c r="I43" s="47">
        <f>calculation!I43</f>
        <v>1</v>
      </c>
      <c r="J43" s="47">
        <f>calculation!J43</f>
        <v>4</v>
      </c>
      <c r="K43" s="47">
        <f>calculation!K43</f>
        <v>1</v>
      </c>
      <c r="L43" s="47">
        <f>calculation!L43</f>
        <v>2</v>
      </c>
      <c r="M43" s="47">
        <f>calculation!M43</f>
        <v>1</v>
      </c>
      <c r="N43" s="47">
        <f>calculation!N43</f>
        <v>4</v>
      </c>
      <c r="O43" s="47">
        <f>calculation!O43</f>
        <v>4</v>
      </c>
      <c r="P43" s="47">
        <f>calculation!P43</f>
        <v>4</v>
      </c>
      <c r="Q43" s="47">
        <f>calculation!Q43</f>
        <v>4</v>
      </c>
      <c r="R43" s="47">
        <f>calculation!R43</f>
        <v>1</v>
      </c>
      <c r="S43" s="47">
        <f>calculation!S43</f>
        <v>5</v>
      </c>
      <c r="T43" s="47">
        <f>calculation!T43</f>
        <v>3</v>
      </c>
      <c r="U43" s="47">
        <f>calculation!U43</f>
        <v>4</v>
      </c>
      <c r="V43" s="47">
        <f>calculation!V43</f>
        <v>2</v>
      </c>
      <c r="W43" s="199">
        <f>calculation!W43</f>
        <v>0.5789473684210527</v>
      </c>
      <c r="X43" s="198">
        <f>calculation!X43</f>
        <v>17671500</v>
      </c>
      <c r="Y43" s="198">
        <f>calculation!Y43</f>
        <v>171500</v>
      </c>
      <c r="Z43" s="198">
        <f>calculation!Z43</f>
        <v>85833000</v>
      </c>
      <c r="AA43" s="198">
        <f>calculation!AA43</f>
        <v>833000</v>
      </c>
      <c r="AB43" s="16"/>
      <c r="AC43" s="17"/>
    </row>
    <row r="44" spans="1:29" ht="12.75" customHeight="1">
      <c r="A44" s="76"/>
      <c r="B44" s="216"/>
      <c r="C44" s="23" t="str">
        <f>calculation!C44</f>
        <v>Sirens</v>
      </c>
      <c r="D44" s="47">
        <f>calculation!D44</f>
        <v>4</v>
      </c>
      <c r="E44" s="47">
        <f>calculation!E44</f>
        <v>2</v>
      </c>
      <c r="F44" s="47">
        <f>calculation!F44</f>
        <v>3</v>
      </c>
      <c r="G44" s="47">
        <f>calculation!G44</f>
        <v>1</v>
      </c>
      <c r="H44" s="47">
        <f>calculation!H44</f>
        <v>3</v>
      </c>
      <c r="I44" s="47">
        <f>calculation!I44</f>
        <v>1</v>
      </c>
      <c r="J44" s="47">
        <f>calculation!J44</f>
        <v>3</v>
      </c>
      <c r="K44" s="47">
        <f>calculation!K44</f>
        <v>1</v>
      </c>
      <c r="L44" s="47">
        <f>calculation!L44</f>
        <v>1</v>
      </c>
      <c r="M44" s="47">
        <f>calculation!M44</f>
        <v>3</v>
      </c>
      <c r="N44" s="47">
        <f>calculation!N44</f>
        <v>3</v>
      </c>
      <c r="O44" s="47">
        <f>calculation!O44</f>
        <v>1</v>
      </c>
      <c r="P44" s="47">
        <f>calculation!P44</f>
        <v>5</v>
      </c>
      <c r="Q44" s="47">
        <f>calculation!Q44</f>
        <v>3</v>
      </c>
      <c r="R44" s="47">
        <f>calculation!R44</f>
        <v>2</v>
      </c>
      <c r="S44" s="47">
        <f>calculation!S44</f>
        <v>4</v>
      </c>
      <c r="T44" s="47">
        <f>calculation!T44</f>
        <v>4</v>
      </c>
      <c r="U44" s="47">
        <f>calculation!U44</f>
        <v>2</v>
      </c>
      <c r="V44" s="47">
        <f>calculation!V44</f>
        <v>2</v>
      </c>
      <c r="W44" s="199">
        <f>calculation!W44</f>
        <v>0.5052631578947369</v>
      </c>
      <c r="X44" s="198">
        <f>calculation!X44</f>
        <v>39410000</v>
      </c>
      <c r="Y44" s="198">
        <f>calculation!Y44</f>
        <v>4042499.9999999995</v>
      </c>
      <c r="Z44" s="198">
        <f>calculation!Z44</f>
        <v>51340000</v>
      </c>
      <c r="AA44" s="198">
        <f>calculation!AA44</f>
        <v>5355000</v>
      </c>
      <c r="AB44" s="16"/>
      <c r="AC44" s="17"/>
    </row>
    <row r="45" spans="1:29" ht="12.75" customHeight="1">
      <c r="A45" s="77"/>
      <c r="B45" s="217"/>
      <c r="C45" s="174" t="str">
        <f>calculation!C45</f>
        <v>Tone-activated alert radio*</v>
      </c>
      <c r="D45" s="47">
        <f>calculation!D45</f>
        <v>5</v>
      </c>
      <c r="E45" s="47">
        <f>calculation!E45</f>
        <v>5</v>
      </c>
      <c r="F45" s="47">
        <f>calculation!F45</f>
        <v>4</v>
      </c>
      <c r="G45" s="47">
        <f>calculation!G45</f>
        <v>5</v>
      </c>
      <c r="H45" s="47">
        <f>calculation!H45</f>
        <v>5</v>
      </c>
      <c r="I45" s="47">
        <f>calculation!I45</f>
        <v>1</v>
      </c>
      <c r="J45" s="47">
        <f>calculation!J45</f>
        <v>5</v>
      </c>
      <c r="K45" s="47">
        <f>calculation!K45</f>
        <v>2</v>
      </c>
      <c r="L45" s="47">
        <f>calculation!L45</f>
        <v>2</v>
      </c>
      <c r="M45" s="47">
        <f>calculation!M45</f>
        <v>2</v>
      </c>
      <c r="N45" s="47">
        <f>calculation!N45</f>
        <v>5</v>
      </c>
      <c r="O45" s="47">
        <f>calculation!O45</f>
        <v>5</v>
      </c>
      <c r="P45" s="47">
        <f>calculation!P45</f>
        <v>5</v>
      </c>
      <c r="Q45" s="47">
        <f>calculation!Q45</f>
        <v>5</v>
      </c>
      <c r="R45" s="47">
        <f>calculation!R45</f>
        <v>5</v>
      </c>
      <c r="S45" s="47">
        <f>calculation!S45</f>
        <v>5</v>
      </c>
      <c r="T45" s="47">
        <f>calculation!T45</f>
        <v>5</v>
      </c>
      <c r="U45" s="47">
        <f>calculation!U45</f>
        <v>4</v>
      </c>
      <c r="V45" s="47">
        <f>calculation!V45</f>
        <v>4</v>
      </c>
      <c r="W45" s="199">
        <f>calculation!W45</f>
        <v>0.8315789473684211</v>
      </c>
      <c r="X45" s="198">
        <f>calculation!X45</f>
        <v>35024990</v>
      </c>
      <c r="Y45" s="198">
        <f>calculation!Y45</f>
        <v>24990</v>
      </c>
      <c r="Z45" s="198">
        <f>calculation!Z45</f>
        <v>170121380</v>
      </c>
      <c r="AA45" s="198">
        <f>calculation!AA45</f>
        <v>121380.00000000001</v>
      </c>
      <c r="AB45" s="16"/>
      <c r="AC45" s="17"/>
    </row>
    <row r="46" spans="2:30" ht="12.75" customHeight="1">
      <c r="B46" s="232" t="s">
        <v>310</v>
      </c>
      <c r="C46" s="232"/>
      <c r="D46" s="19"/>
      <c r="E46" s="18"/>
      <c r="F46" s="18"/>
      <c r="G46" s="18"/>
      <c r="H46" s="59"/>
      <c r="I46" s="59"/>
      <c r="J46" s="59"/>
      <c r="K46" s="59"/>
      <c r="L46" s="59"/>
      <c r="M46" s="59"/>
      <c r="N46" s="59"/>
      <c r="O46" s="16"/>
      <c r="P46" s="16"/>
      <c r="Q46" s="16"/>
      <c r="R46" s="16"/>
      <c r="S46" s="16"/>
      <c r="T46" s="16"/>
      <c r="U46" s="16"/>
      <c r="V46" s="16"/>
      <c r="W46" s="16"/>
      <c r="Y46" s="221" t="s">
        <v>328</v>
      </c>
      <c r="Z46" s="221"/>
      <c r="AA46" s="20"/>
      <c r="AB46" s="18"/>
      <c r="AC46" s="16"/>
      <c r="AD46" s="16"/>
    </row>
    <row r="48" ht="12.75" customHeight="1">
      <c r="B48" s="178" t="s">
        <v>363</v>
      </c>
    </row>
    <row r="49" ht="13.5" customHeight="1"/>
  </sheetData>
  <mergeCells count="30">
    <mergeCell ref="B39:B45"/>
    <mergeCell ref="B19:B38"/>
    <mergeCell ref="B46:C46"/>
    <mergeCell ref="Y46:Z46"/>
    <mergeCell ref="AB1:AB14"/>
    <mergeCell ref="X10:Y10"/>
    <mergeCell ref="Z10:AA10"/>
    <mergeCell ref="W1:W14"/>
    <mergeCell ref="N1:N14"/>
    <mergeCell ref="K1:K14"/>
    <mergeCell ref="U1:U11"/>
    <mergeCell ref="V1:V11"/>
    <mergeCell ref="S1:S11"/>
    <mergeCell ref="T1:T11"/>
    <mergeCell ref="O1:O14"/>
    <mergeCell ref="Q1:Q14"/>
    <mergeCell ref="P1:P14"/>
    <mergeCell ref="R1:R14"/>
    <mergeCell ref="B17:C17"/>
    <mergeCell ref="B18:C18"/>
    <mergeCell ref="C2:C10"/>
    <mergeCell ref="D1:D14"/>
    <mergeCell ref="M1:M14"/>
    <mergeCell ref="L1:L14"/>
    <mergeCell ref="J1:J14"/>
    <mergeCell ref="E1:E14"/>
    <mergeCell ref="F1:F14"/>
    <mergeCell ref="G1:G14"/>
    <mergeCell ref="I1:I14"/>
    <mergeCell ref="H1:H14"/>
  </mergeCells>
  <printOptions/>
  <pageMargins left="0.75" right="0.75" top="1" bottom="1" header="0.5" footer="0.5"/>
  <pageSetup fitToHeight="1" fitToWidth="1" horizontalDpi="600" verticalDpi="6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I40"/>
  <sheetViews>
    <sheetView workbookViewId="0" topLeftCell="A2">
      <selection activeCell="E35" sqref="E35"/>
    </sheetView>
  </sheetViews>
  <sheetFormatPr defaultColWidth="9.140625" defaultRowHeight="12.75"/>
  <cols>
    <col min="1" max="1" width="152.7109375" style="2" customWidth="1"/>
    <col min="2" max="2" width="31.28125" style="2" customWidth="1"/>
    <col min="3" max="4" width="9.140625" style="2" customWidth="1"/>
    <col min="5" max="5" width="33.00390625" style="2" bestFit="1" customWidth="1"/>
    <col min="6" max="6" width="32.28125" style="2" bestFit="1" customWidth="1"/>
    <col min="7" max="7" width="9.140625" style="2" customWidth="1"/>
    <col min="8" max="8" width="6.7109375" style="2" bestFit="1" customWidth="1"/>
    <col min="9" max="16384" width="9.140625" style="2" customWidth="1"/>
  </cols>
  <sheetData>
    <row r="1" ht="12.75">
      <c r="D1" s="2" t="s">
        <v>192</v>
      </c>
    </row>
    <row r="2" spans="2:9" ht="12.75">
      <c r="B2" s="2" t="s">
        <v>191</v>
      </c>
      <c r="C2" s="2" t="s">
        <v>189</v>
      </c>
      <c r="D2" s="2" t="s">
        <v>186</v>
      </c>
      <c r="E2" s="2" t="s">
        <v>187</v>
      </c>
      <c r="F2" s="2" t="s">
        <v>188</v>
      </c>
      <c r="G2" s="2" t="s">
        <v>189</v>
      </c>
      <c r="H2" s="2" t="s">
        <v>185</v>
      </c>
      <c r="I2" s="2" t="s">
        <v>190</v>
      </c>
    </row>
    <row r="3" spans="2:9" ht="12.75">
      <c r="B3" s="92" t="str">
        <f ca="1">OFFSET($F$2,I3,0)</f>
        <v>Mobile-device broadcasting*</v>
      </c>
      <c r="C3" s="96">
        <f aca="true" ca="1" t="shared" si="0" ref="C3:C16">OFFSET(G$2,$I3,0)</f>
        <v>0.8315789473684211</v>
      </c>
      <c r="D3" s="92">
        <v>1</v>
      </c>
      <c r="E3" s="93" t="str">
        <f>plotting!$B$17</f>
        <v>Natural warnings</v>
      </c>
      <c r="F3" s="93" t="str">
        <f>plotting!B17</f>
        <v>Natural warnings</v>
      </c>
      <c r="G3" s="94">
        <f>plotting!W17</f>
        <v>0.631578947368421</v>
      </c>
      <c r="H3" s="95">
        <f>RANK(G3,$G$3:$G$31)+COUNTIF($G$3:G3,G3)-1</f>
        <v>12</v>
      </c>
      <c r="I3" s="104">
        <f>INDEX($D$3:$D$31,MATCH(D3,$H$3:$H$31,0))</f>
        <v>12</v>
      </c>
    </row>
    <row r="4" spans="2:9" ht="12.75">
      <c r="B4" s="97" t="str">
        <f ca="1">OFFSET($F$2,I4,0)</f>
        <v>Tone-activated alert radio*</v>
      </c>
      <c r="C4" s="99">
        <f ca="1" t="shared" si="0"/>
        <v>0.8315789473684211</v>
      </c>
      <c r="D4" s="97">
        <v>2</v>
      </c>
      <c r="E4" s="6" t="str">
        <f>plotting!$B$18</f>
        <v>Independent self-maintained networks</v>
      </c>
      <c r="F4" s="6" t="str">
        <f>plotting!B18</f>
        <v>Independent self-maintained networks</v>
      </c>
      <c r="G4" s="98">
        <f>plotting!W18</f>
        <v>0.6421052631578947</v>
      </c>
      <c r="H4" s="3">
        <f>RANK(G4,$G$3:$G$31)+COUNTIF($G$3:G4,G4)-1</f>
        <v>10</v>
      </c>
      <c r="I4" s="105">
        <f aca="true" t="shared" si="1" ref="I4:I31">INDEX($D$3:$D$31,MATCH(D4,$H$3:$H$31,0))</f>
        <v>29</v>
      </c>
    </row>
    <row r="5" spans="2:9" ht="12.75">
      <c r="B5" s="97" t="str">
        <f aca="true" ca="1" t="shared" si="2" ref="B5:B16">OFFSET($F$2,I5,0)</f>
        <v>Radio and Television announcements</v>
      </c>
      <c r="C5" s="99">
        <f ca="1" t="shared" si="0"/>
        <v>0.8105263157894737</v>
      </c>
      <c r="D5" s="97">
        <v>3</v>
      </c>
      <c r="E5" s="6" t="str">
        <f>plotting!$B$19</f>
        <v>Reliant on third party hardware and/or staff</v>
      </c>
      <c r="F5" s="6" t="str">
        <f>plotting!C19</f>
        <v>Aircraft banners</v>
      </c>
      <c r="G5" s="98">
        <f>plotting!W19</f>
        <v>0.4105263157894737</v>
      </c>
      <c r="H5" s="3">
        <f>RANK(G5,$G$3:$G$31)+COUNTIF($G$3:G5,G5)-1</f>
        <v>26</v>
      </c>
      <c r="I5" s="105">
        <f t="shared" si="1"/>
        <v>15</v>
      </c>
    </row>
    <row r="6" spans="2:9" ht="12.75">
      <c r="B6" s="97" t="str">
        <f ca="1" t="shared" si="2"/>
        <v>Break in broadcasting*</v>
      </c>
      <c r="C6" s="99">
        <f ca="1" t="shared" si="0"/>
        <v>0.8</v>
      </c>
      <c r="D6" s="97">
        <v>4</v>
      </c>
      <c r="E6" s="6" t="str">
        <f>plotting!$B$19</f>
        <v>Reliant on third party hardware and/or staff</v>
      </c>
      <c r="F6" s="6" t="str">
        <f>plotting!C20</f>
        <v>Aircraft PA loudspeaker or siren</v>
      </c>
      <c r="G6" s="98">
        <f>plotting!W20</f>
        <v>0.49473684210526314</v>
      </c>
      <c r="H6" s="3">
        <f>RANK(G6,$G$3:$G$31)+COUNTIF($G$3:G6,G6)-1</f>
        <v>22</v>
      </c>
      <c r="I6" s="105">
        <f t="shared" si="1"/>
        <v>6</v>
      </c>
    </row>
    <row r="7" spans="2:9" ht="12.75">
      <c r="B7" s="97" t="str">
        <f ca="1" t="shared" si="2"/>
        <v>Website banners</v>
      </c>
      <c r="C7" s="99">
        <f ca="1" t="shared" si="0"/>
        <v>0.7052631578947368</v>
      </c>
      <c r="D7" s="97">
        <v>5</v>
      </c>
      <c r="E7" s="6" t="str">
        <f>plotting!$B$19</f>
        <v>Reliant on third party hardware and/or staff</v>
      </c>
      <c r="F7" s="6" t="str">
        <f>plotting!C21</f>
        <v>Billboards</v>
      </c>
      <c r="G7" s="98">
        <f>plotting!W21</f>
        <v>0.4105263157894737</v>
      </c>
      <c r="H7" s="3">
        <f>RANK(G7,$G$3:$G$31)+COUNTIF($G$3:G7,G7)-1</f>
        <v>27</v>
      </c>
      <c r="I7" s="105">
        <f t="shared" si="1"/>
        <v>22</v>
      </c>
    </row>
    <row r="8" spans="2:9" ht="12.75">
      <c r="B8" s="97" t="str">
        <f ca="1" t="shared" si="2"/>
        <v>Power mains messaging</v>
      </c>
      <c r="C8" s="99">
        <f ca="1" t="shared" si="0"/>
        <v>0.6842105263157895</v>
      </c>
      <c r="D8" s="97">
        <v>6</v>
      </c>
      <c r="E8" s="6" t="str">
        <f>plotting!$B$19</f>
        <v>Reliant on third party hardware and/or staff</v>
      </c>
      <c r="F8" s="6" t="str">
        <f>plotting!C22</f>
        <v>Break in broadcasting*</v>
      </c>
      <c r="G8" s="98">
        <f>plotting!W22</f>
        <v>0.8</v>
      </c>
      <c r="H8" s="3">
        <f>RANK(G8,$G$3:$G$31)+COUNTIF($G$3:G8,G8)-1</f>
        <v>4</v>
      </c>
      <c r="I8" s="105">
        <f t="shared" si="1"/>
        <v>14</v>
      </c>
    </row>
    <row r="9" spans="2:9" ht="12.75">
      <c r="B9" s="97" t="str">
        <f ca="1" t="shared" si="2"/>
        <v>Mobile PA announcements</v>
      </c>
      <c r="C9" s="99">
        <f ca="1" t="shared" si="0"/>
        <v>0.6736842105263158</v>
      </c>
      <c r="D9" s="97">
        <v>7</v>
      </c>
      <c r="E9" s="6" t="str">
        <f>plotting!$B$19</f>
        <v>Reliant on third party hardware and/or staff</v>
      </c>
      <c r="F9" s="6" t="str">
        <f>plotting!C23</f>
        <v>Call-in telephone line</v>
      </c>
      <c r="G9" s="98">
        <f>plotting!W23</f>
        <v>0.4421052631578947</v>
      </c>
      <c r="H9" s="3">
        <f>RANK(G9,$G$3:$G$31)+COUNTIF($G$3:G9,G9)-1</f>
        <v>25</v>
      </c>
      <c r="I9" s="105">
        <f t="shared" si="1"/>
        <v>24</v>
      </c>
    </row>
    <row r="10" spans="2:9" ht="12.75">
      <c r="B10" s="97" t="str">
        <f ca="1" t="shared" si="2"/>
        <v>Fixed PA loud-speakers </v>
      </c>
      <c r="C10" s="99">
        <f ca="1" t="shared" si="0"/>
        <v>0.6631578947368421</v>
      </c>
      <c r="D10" s="97">
        <v>8</v>
      </c>
      <c r="E10" s="6" t="str">
        <f>plotting!$B$19</f>
        <v>Reliant on third party hardware and/or staff</v>
      </c>
      <c r="F10" s="6" t="str">
        <f>plotting!C24</f>
        <v>E-mails</v>
      </c>
      <c r="G10" s="98">
        <f>plotting!W24</f>
        <v>0.5789473684210527</v>
      </c>
      <c r="H10" s="3">
        <f>RANK(G10,$G$3:$G$31)+COUNTIF($G$3:G10,G10)-1</f>
        <v>15</v>
      </c>
      <c r="I10" s="105">
        <f t="shared" si="1"/>
        <v>23</v>
      </c>
    </row>
    <row r="11" spans="2:9" ht="12.75">
      <c r="B11" s="97" t="str">
        <f ca="1" t="shared" si="2"/>
        <v>Route alert (door-to-door)</v>
      </c>
      <c r="C11" s="99">
        <f ca="1" t="shared" si="0"/>
        <v>0.6526315789473685</v>
      </c>
      <c r="D11" s="97">
        <v>9</v>
      </c>
      <c r="E11" s="6" t="str">
        <f>plotting!$B$19</f>
        <v>Reliant on third party hardware and/or staff</v>
      </c>
      <c r="F11" s="6" t="str">
        <f>plotting!C25</f>
        <v>GPS receiver messaging*</v>
      </c>
      <c r="G11" s="98">
        <f>plotting!W25</f>
        <v>0.5578947368421052</v>
      </c>
      <c r="H11" s="3">
        <f>RANK(G11,$G$3:$G$31)+COUNTIF($G$3:G11,G11)-1</f>
        <v>18</v>
      </c>
      <c r="I11" s="105">
        <f t="shared" si="1"/>
        <v>16</v>
      </c>
    </row>
    <row r="12" spans="2:9" ht="12.75">
      <c r="B12" s="97" t="str">
        <f ca="1" t="shared" si="2"/>
        <v>Independent self-maintained networks</v>
      </c>
      <c r="C12" s="99">
        <f ca="1" t="shared" si="0"/>
        <v>0.6421052631578947</v>
      </c>
      <c r="D12" s="97">
        <v>10</v>
      </c>
      <c r="E12" s="6" t="str">
        <f>plotting!$B$19</f>
        <v>Reliant on third party hardware and/or staff</v>
      </c>
      <c r="F12" s="6" t="str">
        <f>plotting!C26</f>
        <v>Marine radio</v>
      </c>
      <c r="G12" s="98">
        <f>plotting!W26</f>
        <v>0.45263157894736844</v>
      </c>
      <c r="H12" s="3">
        <f>RANK(G12,$G$3:$G$31)+COUNTIF($G$3:G12,G12)-1</f>
        <v>24</v>
      </c>
      <c r="I12" s="105">
        <f t="shared" si="1"/>
        <v>2</v>
      </c>
    </row>
    <row r="13" spans="2:9" ht="12.75">
      <c r="B13" s="97" t="str">
        <f ca="1" t="shared" si="2"/>
        <v>Telephone trees</v>
      </c>
      <c r="C13" s="99">
        <f ca="1" t="shared" si="0"/>
        <v>0.6421052631578947</v>
      </c>
      <c r="D13" s="97">
        <v>11</v>
      </c>
      <c r="E13" s="6" t="str">
        <f>plotting!$B$19</f>
        <v>Reliant on third party hardware and/or staff</v>
      </c>
      <c r="F13" s="6" t="str">
        <f>plotting!C27</f>
        <v>Mobile PA loud speaker (Police / Fire)</v>
      </c>
      <c r="G13" s="98">
        <f>plotting!W27</f>
        <v>0.5789473684210527</v>
      </c>
      <c r="H13" s="3">
        <f>RANK(G13,$G$3:$G$31)+COUNTIF($G$3:G13,G13)-1</f>
        <v>16</v>
      </c>
      <c r="I13" s="105">
        <f t="shared" si="1"/>
        <v>19</v>
      </c>
    </row>
    <row r="14" spans="2:9" ht="12.75">
      <c r="B14" s="97" t="str">
        <f ca="1" t="shared" si="2"/>
        <v>Natural warnings</v>
      </c>
      <c r="C14" s="99">
        <f ca="1" t="shared" si="0"/>
        <v>0.631578947368421</v>
      </c>
      <c r="D14" s="97">
        <v>12</v>
      </c>
      <c r="E14" s="6" t="str">
        <f>plotting!$B$19</f>
        <v>Reliant on third party hardware and/or staff</v>
      </c>
      <c r="F14" s="6" t="str">
        <f>plotting!C28</f>
        <v>Mobile-device broadcasting*</v>
      </c>
      <c r="G14" s="98">
        <f>plotting!W28</f>
        <v>0.8315789473684211</v>
      </c>
      <c r="H14" s="3">
        <f>RANK(G14,$G$3:$G$31)+COUNTIF($G$3:G14,G14)-1</f>
        <v>1</v>
      </c>
      <c r="I14" s="105">
        <f t="shared" si="1"/>
        <v>1</v>
      </c>
    </row>
    <row r="15" spans="2:9" ht="12.75">
      <c r="B15" s="97" t="str">
        <f ca="1" t="shared" si="2"/>
        <v>Pagers</v>
      </c>
      <c r="C15" s="99">
        <f ca="1" t="shared" si="0"/>
        <v>0.631578947368421</v>
      </c>
      <c r="D15" s="97">
        <v>13</v>
      </c>
      <c r="E15" s="6" t="str">
        <f>plotting!$B$19</f>
        <v>Reliant on third party hardware and/or staff</v>
      </c>
      <c r="F15" s="6" t="str">
        <f>plotting!C29</f>
        <v>Pagers</v>
      </c>
      <c r="G15" s="98">
        <f>plotting!W29</f>
        <v>0.631578947368421</v>
      </c>
      <c r="H15" s="3">
        <f>RANK(G15,$G$3:$G$31)+COUNTIF($G$3:G15,G15)-1</f>
        <v>13</v>
      </c>
      <c r="I15" s="105">
        <f t="shared" si="1"/>
        <v>13</v>
      </c>
    </row>
    <row r="16" spans="2:9" ht="12.75">
      <c r="B16" s="97" t="str">
        <f ca="1" t="shared" si="2"/>
        <v>SMS-PP text messaging</v>
      </c>
      <c r="C16" s="99">
        <f ca="1" t="shared" si="0"/>
        <v>0.631578947368421</v>
      </c>
      <c r="D16" s="97">
        <v>14</v>
      </c>
      <c r="E16" s="6" t="str">
        <f>plotting!$B$19</f>
        <v>Reliant on third party hardware and/or staff</v>
      </c>
      <c r="F16" s="6" t="str">
        <f>plotting!C30</f>
        <v>Power mains messaging</v>
      </c>
      <c r="G16" s="98">
        <f>plotting!W30</f>
        <v>0.6842105263157895</v>
      </c>
      <c r="H16" s="3">
        <f>RANK(G16,$G$3:$G$31)+COUNTIF($G$3:G16,G16)-1</f>
        <v>6</v>
      </c>
      <c r="I16" s="105">
        <f t="shared" si="1"/>
        <v>17</v>
      </c>
    </row>
    <row r="17" spans="2:9" ht="12.75">
      <c r="B17" s="97" t="str">
        <f aca="true" ca="1" t="shared" si="3" ref="B17:B24">OFFSET($F$2,I17,0)</f>
        <v>E-mails</v>
      </c>
      <c r="C17" s="99">
        <f aca="true" ca="1" t="shared" si="4" ref="C17:C24">OFFSET(G$2,$I17,0)</f>
        <v>0.5789473684210527</v>
      </c>
      <c r="D17" s="97">
        <v>15</v>
      </c>
      <c r="E17" s="6" t="str">
        <f>plotting!$B$19</f>
        <v>Reliant on third party hardware and/or staff</v>
      </c>
      <c r="F17" s="6" t="str">
        <f>plotting!C31</f>
        <v>Radio and Television announcements</v>
      </c>
      <c r="G17" s="98">
        <f>plotting!W31</f>
        <v>0.8105263157894737</v>
      </c>
      <c r="H17" s="3">
        <f>RANK(G17,$G$3:$G$31)+COUNTIF($G$3:G17,G17)-1</f>
        <v>3</v>
      </c>
      <c r="I17" s="105">
        <f t="shared" si="1"/>
        <v>8</v>
      </c>
    </row>
    <row r="18" spans="2:9" ht="12.75">
      <c r="B18" s="97" t="str">
        <f ca="1" t="shared" si="3"/>
        <v>Mobile PA loud speaker (Police / Fire)</v>
      </c>
      <c r="C18" s="99">
        <f ca="1" t="shared" si="4"/>
        <v>0.5789473684210527</v>
      </c>
      <c r="D18" s="97">
        <v>16</v>
      </c>
      <c r="E18" s="6" t="str">
        <f>plotting!$B$19</f>
        <v>Reliant on third party hardware and/or staff</v>
      </c>
      <c r="F18" s="6" t="str">
        <f>plotting!C32</f>
        <v>Route alert (door-to-door)</v>
      </c>
      <c r="G18" s="98">
        <f>plotting!W32</f>
        <v>0.6526315789473685</v>
      </c>
      <c r="H18" s="3">
        <f>RANK(G18,$G$3:$G$31)+COUNTIF($G$3:G18,G18)-1</f>
        <v>9</v>
      </c>
      <c r="I18" s="105">
        <f t="shared" si="1"/>
        <v>11</v>
      </c>
    </row>
    <row r="19" spans="2:9" ht="12.75">
      <c r="B19" s="97" t="str">
        <f ca="1" t="shared" si="3"/>
        <v>Radio (UHF, VHF or HF)</v>
      </c>
      <c r="C19" s="99">
        <f ca="1" t="shared" si="4"/>
        <v>0.5789473684210527</v>
      </c>
      <c r="D19" s="97">
        <v>17</v>
      </c>
      <c r="E19" s="6" t="str">
        <f>plotting!$B$19</f>
        <v>Reliant on third party hardware and/or staff</v>
      </c>
      <c r="F19" s="6" t="str">
        <f>plotting!C33</f>
        <v>SMS-PP text messaging</v>
      </c>
      <c r="G19" s="98">
        <f>plotting!W33</f>
        <v>0.631578947368421</v>
      </c>
      <c r="H19" s="3">
        <f>RANK(G19,$G$3:$G$31)+COUNTIF($G$3:G19,G19)-1</f>
        <v>14</v>
      </c>
      <c r="I19" s="105">
        <f t="shared" si="1"/>
        <v>27</v>
      </c>
    </row>
    <row r="20" spans="2:9" ht="12.75">
      <c r="B20" s="97" t="str">
        <f ca="1" t="shared" si="3"/>
        <v>GPS receiver messaging*</v>
      </c>
      <c r="C20" s="99">
        <f ca="1" t="shared" si="4"/>
        <v>0.5578947368421052</v>
      </c>
      <c r="D20" s="97">
        <v>18</v>
      </c>
      <c r="E20" s="6" t="str">
        <f>plotting!$B$19</f>
        <v>Reliant on third party hardware and/or staff</v>
      </c>
      <c r="F20" s="6" t="str">
        <f>plotting!C34</f>
        <v>Telephone auto-dialler</v>
      </c>
      <c r="G20" s="98">
        <f>plotting!W34</f>
        <v>0.5263157894736842</v>
      </c>
      <c r="H20" s="3">
        <f>RANK(G20,$G$3:$G$31)+COUNTIF($G$3:G20,G20)-1</f>
        <v>20</v>
      </c>
      <c r="I20" s="105">
        <f t="shared" si="1"/>
        <v>9</v>
      </c>
    </row>
    <row r="21" spans="2:9" ht="12.75">
      <c r="B21" s="97" t="str">
        <f ca="1" t="shared" si="3"/>
        <v>Websites/WAP</v>
      </c>
      <c r="C21" s="99">
        <f ca="1" t="shared" si="4"/>
        <v>0.5473684210526316</v>
      </c>
      <c r="D21" s="97">
        <v>19</v>
      </c>
      <c r="E21" s="6" t="str">
        <f>plotting!$B$19</f>
        <v>Reliant on third party hardware and/or staff</v>
      </c>
      <c r="F21" s="6" t="str">
        <f>plotting!C35</f>
        <v>Telephone trees</v>
      </c>
      <c r="G21" s="98">
        <f>plotting!W35</f>
        <v>0.6421052631578947</v>
      </c>
      <c r="H21" s="3">
        <f>RANK(G21,$G$3:$G$31)+COUNTIF($G$3:G21,G21)-1</f>
        <v>11</v>
      </c>
      <c r="I21" s="105">
        <f t="shared" si="1"/>
        <v>21</v>
      </c>
    </row>
    <row r="22" spans="2:9" ht="12.75">
      <c r="B22" s="97" t="str">
        <f ca="1" t="shared" si="3"/>
        <v>Telephone auto-dialler</v>
      </c>
      <c r="C22" s="99">
        <f ca="1" t="shared" si="4"/>
        <v>0.5263157894736842</v>
      </c>
      <c r="D22" s="97">
        <v>20</v>
      </c>
      <c r="E22" s="6" t="str">
        <f>plotting!$B$19</f>
        <v>Reliant on third party hardware and/or staff</v>
      </c>
      <c r="F22" s="6" t="str">
        <f>plotting!C36</f>
        <v>Tourist radio</v>
      </c>
      <c r="G22" s="98">
        <f>plotting!W36</f>
        <v>0.3894736842105263</v>
      </c>
      <c r="H22" s="3">
        <f>RANK(G22,$G$3:$G$31)+COUNTIF($G$3:G22,G22)-1</f>
        <v>28</v>
      </c>
      <c r="I22" s="105">
        <f t="shared" si="1"/>
        <v>18</v>
      </c>
    </row>
    <row r="23" spans="2:9" ht="12.75">
      <c r="B23" s="97" t="str">
        <f ca="1" t="shared" si="3"/>
        <v>Sirens</v>
      </c>
      <c r="C23" s="99">
        <f ca="1" t="shared" si="4"/>
        <v>0.5052631578947369</v>
      </c>
      <c r="D23" s="97">
        <v>21</v>
      </c>
      <c r="E23" s="6" t="str">
        <f>plotting!$B$19</f>
        <v>Reliant on third party hardware and/or staff</v>
      </c>
      <c r="F23" s="6" t="str">
        <f>plotting!C37</f>
        <v>Websites/WAP</v>
      </c>
      <c r="G23" s="98">
        <f>plotting!W37</f>
        <v>0.5473684210526316</v>
      </c>
      <c r="H23" s="3">
        <f>RANK(G23,$G$3:$G$31)+COUNTIF($G$3:G23,G23)-1</f>
        <v>19</v>
      </c>
      <c r="I23" s="105">
        <f t="shared" si="1"/>
        <v>28</v>
      </c>
    </row>
    <row r="24" spans="2:9" ht="12.75">
      <c r="B24" s="97" t="str">
        <f ca="1" t="shared" si="3"/>
        <v>Aircraft PA loudspeaker or siren</v>
      </c>
      <c r="C24" s="99">
        <f ca="1" t="shared" si="4"/>
        <v>0.49473684210526314</v>
      </c>
      <c r="D24" s="97">
        <v>22</v>
      </c>
      <c r="E24" s="6" t="str">
        <f>plotting!$B$19</f>
        <v>Reliant on third party hardware and/or staff</v>
      </c>
      <c r="F24" s="6" t="str">
        <f>plotting!C38</f>
        <v>Website banners</v>
      </c>
      <c r="G24" s="98">
        <f>plotting!W38</f>
        <v>0.7052631578947368</v>
      </c>
      <c r="H24" s="3">
        <f>RANK(G24,$G$3:$G$31)+COUNTIF($G$3:G24,G24)-1</f>
        <v>5</v>
      </c>
      <c r="I24" s="105">
        <f t="shared" si="1"/>
        <v>4</v>
      </c>
    </row>
    <row r="25" spans="2:9" ht="12.75">
      <c r="B25" s="97" t="str">
        <f aca="true" ca="1" t="shared" si="5" ref="B25:B31">OFFSET($F$2,I25,0)</f>
        <v>Radio Data Systems*</v>
      </c>
      <c r="C25" s="99">
        <f aca="true" ca="1" t="shared" si="6" ref="C25:C31">OFFSET(G$2,$I25,0)</f>
        <v>0.49473684210526314</v>
      </c>
      <c r="D25" s="97">
        <v>23</v>
      </c>
      <c r="E25" s="6" t="str">
        <f>plotting!$B$39</f>
        <v>Dedicated hardware</v>
      </c>
      <c r="F25" s="6" t="str">
        <f>plotting!C39</f>
        <v>Fixed PA loud-speakers </v>
      </c>
      <c r="G25" s="98">
        <f>plotting!W39</f>
        <v>0.6631578947368421</v>
      </c>
      <c r="H25" s="3">
        <f>RANK(G25,$G$3:$G$31)+COUNTIF($G$3:G25,G25)-1</f>
        <v>8</v>
      </c>
      <c r="I25" s="105">
        <f t="shared" si="1"/>
        <v>26</v>
      </c>
    </row>
    <row r="26" spans="2:9" ht="12.75">
      <c r="B26" s="97" t="str">
        <f ca="1" t="shared" si="5"/>
        <v>Marine radio</v>
      </c>
      <c r="C26" s="99">
        <f ca="1" t="shared" si="6"/>
        <v>0.45263157894736844</v>
      </c>
      <c r="D26" s="97">
        <v>24</v>
      </c>
      <c r="E26" s="6" t="str">
        <f>plotting!$B$39</f>
        <v>Dedicated hardware</v>
      </c>
      <c r="F26" s="6" t="str">
        <f>plotting!C40</f>
        <v>Mobile PA announcements</v>
      </c>
      <c r="G26" s="98">
        <f>plotting!W40</f>
        <v>0.6736842105263158</v>
      </c>
      <c r="H26" s="3">
        <f>RANK(G26,$G$3:$G$31)+COUNTIF($G$3:G26,G26)-1</f>
        <v>7</v>
      </c>
      <c r="I26" s="105">
        <f t="shared" si="1"/>
        <v>10</v>
      </c>
    </row>
    <row r="27" spans="2:9" ht="12.75">
      <c r="B27" s="97" t="str">
        <f ca="1" t="shared" si="5"/>
        <v>Call-in telephone line</v>
      </c>
      <c r="C27" s="99">
        <f ca="1" t="shared" si="6"/>
        <v>0.4421052631578947</v>
      </c>
      <c r="D27" s="97">
        <v>25</v>
      </c>
      <c r="E27" s="6" t="str">
        <f>plotting!$B$39</f>
        <v>Dedicated hardware</v>
      </c>
      <c r="F27" s="6" t="str">
        <f>plotting!C41</f>
        <v>Flares, explosives</v>
      </c>
      <c r="G27" s="98">
        <f>plotting!W41</f>
        <v>0.37894736842105264</v>
      </c>
      <c r="H27" s="3">
        <f>RANK(G27,$G$3:$G$31)+COUNTIF($G$3:G27,G27)-1</f>
        <v>29</v>
      </c>
      <c r="I27" s="105">
        <f t="shared" si="1"/>
        <v>7</v>
      </c>
    </row>
    <row r="28" spans="2:9" ht="12.75">
      <c r="B28" s="97" t="str">
        <f ca="1" t="shared" si="5"/>
        <v>Aircraft banners</v>
      </c>
      <c r="C28" s="99">
        <f ca="1" t="shared" si="6"/>
        <v>0.4105263157894737</v>
      </c>
      <c r="D28" s="97">
        <v>26</v>
      </c>
      <c r="E28" s="6" t="str">
        <f>plotting!$B$39</f>
        <v>Dedicated hardware</v>
      </c>
      <c r="F28" s="6" t="str">
        <f>plotting!C42</f>
        <v>Radio Data Systems*</v>
      </c>
      <c r="G28" s="98">
        <f>plotting!W42</f>
        <v>0.49473684210526314</v>
      </c>
      <c r="H28" s="3">
        <f>RANK(G28,$G$3:$G$31)+COUNTIF($G$3:G28,G28)-1</f>
        <v>23</v>
      </c>
      <c r="I28" s="105">
        <f t="shared" si="1"/>
        <v>3</v>
      </c>
    </row>
    <row r="29" spans="2:9" ht="12.75">
      <c r="B29" s="97" t="str">
        <f ca="1" t="shared" si="5"/>
        <v>Billboards</v>
      </c>
      <c r="C29" s="99">
        <f ca="1" t="shared" si="6"/>
        <v>0.4105263157894737</v>
      </c>
      <c r="D29" s="97">
        <v>27</v>
      </c>
      <c r="E29" s="6" t="str">
        <f>plotting!$B$39</f>
        <v>Dedicated hardware</v>
      </c>
      <c r="F29" s="6" t="str">
        <f>plotting!C43</f>
        <v>Radio (UHF, VHF or HF)</v>
      </c>
      <c r="G29" s="98">
        <f>plotting!W43</f>
        <v>0.5789473684210527</v>
      </c>
      <c r="H29" s="3">
        <f>RANK(G29,$G$3:$G$31)+COUNTIF($G$3:G29,G29)-1</f>
        <v>17</v>
      </c>
      <c r="I29" s="105">
        <f t="shared" si="1"/>
        <v>5</v>
      </c>
    </row>
    <row r="30" spans="2:9" ht="12.75">
      <c r="B30" s="97" t="str">
        <f ca="1" t="shared" si="5"/>
        <v>Tourist radio</v>
      </c>
      <c r="C30" s="99">
        <f ca="1" t="shared" si="6"/>
        <v>0.3894736842105263</v>
      </c>
      <c r="D30" s="97">
        <v>28</v>
      </c>
      <c r="E30" s="6" t="str">
        <f>plotting!$B$39</f>
        <v>Dedicated hardware</v>
      </c>
      <c r="F30" s="6" t="str">
        <f>plotting!C44</f>
        <v>Sirens</v>
      </c>
      <c r="G30" s="98">
        <f>plotting!W44</f>
        <v>0.5052631578947369</v>
      </c>
      <c r="H30" s="3">
        <f>RANK(G30,$G$3:$G$31)+COUNTIF($G$3:G30,G30)-1</f>
        <v>21</v>
      </c>
      <c r="I30" s="105">
        <f t="shared" si="1"/>
        <v>20</v>
      </c>
    </row>
    <row r="31" spans="2:9" ht="12.75">
      <c r="B31" s="100" t="str">
        <f ca="1" t="shared" si="5"/>
        <v>Flares, explosives</v>
      </c>
      <c r="C31" s="103">
        <f ca="1" t="shared" si="6"/>
        <v>0.37894736842105264</v>
      </c>
      <c r="D31" s="100">
        <v>29</v>
      </c>
      <c r="E31" s="55" t="str">
        <f>plotting!$B$39</f>
        <v>Dedicated hardware</v>
      </c>
      <c r="F31" s="55" t="str">
        <f>plotting!C45</f>
        <v>Tone-activated alert radio*</v>
      </c>
      <c r="G31" s="101">
        <f>plotting!W45</f>
        <v>0.8315789473684211</v>
      </c>
      <c r="H31" s="102">
        <f>RANK(G31,$G$3:$G$31)+COUNTIF($G$3:G31,G31)-1</f>
        <v>2</v>
      </c>
      <c r="I31" s="106">
        <f t="shared" si="1"/>
        <v>25</v>
      </c>
    </row>
    <row r="32" ht="12.75">
      <c r="E32" s="2" t="str">
        <f>plotting!B46</f>
        <v>* Not currently available in New Zealand</v>
      </c>
    </row>
    <row r="40" ht="12.75">
      <c r="A40" s="51" t="s">
        <v>310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2:Q121"/>
  <sheetViews>
    <sheetView workbookViewId="0" topLeftCell="A1">
      <selection activeCell="F11" sqref="F11"/>
    </sheetView>
  </sheetViews>
  <sheetFormatPr defaultColWidth="9.140625" defaultRowHeight="12.75"/>
  <cols>
    <col min="1" max="1" width="10.57421875" style="0" customWidth="1"/>
    <col min="2" max="3" width="8.140625" style="0" customWidth="1"/>
    <col min="4" max="4" width="10.57421875" style="0" customWidth="1"/>
    <col min="5" max="5" width="4.57421875" style="0" customWidth="1"/>
    <col min="6" max="6" width="53.7109375" style="0" customWidth="1"/>
    <col min="7" max="7" width="4.00390625" style="0" customWidth="1"/>
    <col min="9" max="9" width="26.7109375" style="0" bestFit="1" customWidth="1"/>
    <col min="12" max="13" width="4.7109375" style="0" bestFit="1" customWidth="1"/>
    <col min="14" max="14" width="4.00390625" style="0" customWidth="1"/>
    <col min="15" max="15" width="18.7109375" style="0" bestFit="1" customWidth="1"/>
    <col min="17" max="17" width="28.8515625" style="0" bestFit="1" customWidth="1"/>
  </cols>
  <sheetData>
    <row r="2" ht="12.75">
      <c r="G2" s="127"/>
    </row>
    <row r="3" spans="1:15" ht="12.75">
      <c r="A3" s="124" t="s">
        <v>209</v>
      </c>
      <c r="B3" s="124" t="s">
        <v>210</v>
      </c>
      <c r="C3" s="125"/>
      <c r="D3" s="126"/>
      <c r="F3" s="127"/>
      <c r="G3" s="158"/>
      <c r="I3" s="127" t="s">
        <v>308</v>
      </c>
      <c r="O3" s="157" t="s">
        <v>98</v>
      </c>
    </row>
    <row r="4" spans="1:17" ht="12.75">
      <c r="A4" s="124" t="s">
        <v>211</v>
      </c>
      <c r="B4" s="128" t="s">
        <v>213</v>
      </c>
      <c r="C4" s="129" t="s">
        <v>214</v>
      </c>
      <c r="D4" s="130" t="s">
        <v>215</v>
      </c>
      <c r="F4" s="158"/>
      <c r="G4" s="158"/>
      <c r="I4">
        <v>1</v>
      </c>
      <c r="J4" t="s">
        <v>213</v>
      </c>
      <c r="K4" t="s">
        <v>214</v>
      </c>
      <c r="O4" s="160">
        <f>1.5*O5</f>
        <v>9000000</v>
      </c>
      <c r="P4" s="155">
        <v>0.55</v>
      </c>
      <c r="Q4" s="161" t="s">
        <v>176</v>
      </c>
    </row>
    <row r="5" spans="1:17" ht="12.75">
      <c r="A5" s="128" t="s">
        <v>216</v>
      </c>
      <c r="B5" s="131">
        <v>94524</v>
      </c>
      <c r="C5" s="132">
        <v>73206</v>
      </c>
      <c r="D5" s="133">
        <v>167730</v>
      </c>
      <c r="F5" s="158"/>
      <c r="G5" s="153"/>
      <c r="H5" t="s">
        <v>364</v>
      </c>
      <c r="I5" t="s">
        <v>365</v>
      </c>
      <c r="J5" s="182">
        <v>3399114</v>
      </c>
      <c r="K5" s="182">
        <v>683391</v>
      </c>
      <c r="L5" s="162">
        <v>0.8326049815003288</v>
      </c>
      <c r="M5" s="162">
        <v>0.16739501849967114</v>
      </c>
      <c r="O5" s="154">
        <f>input!B14</f>
        <v>6000000</v>
      </c>
      <c r="P5" s="155">
        <v>0</v>
      </c>
      <c r="Q5" t="s">
        <v>178</v>
      </c>
    </row>
    <row r="6" spans="1:16" ht="12.75">
      <c r="A6" s="135" t="s">
        <v>221</v>
      </c>
      <c r="B6" s="136">
        <v>1222926</v>
      </c>
      <c r="C6" s="137">
        <v>85938</v>
      </c>
      <c r="D6" s="138">
        <v>1308864</v>
      </c>
      <c r="F6" s="159" t="s">
        <v>99</v>
      </c>
      <c r="G6" s="153"/>
      <c r="O6" s="154">
        <f>O5</f>
        <v>6000000</v>
      </c>
      <c r="P6" s="155">
        <v>1</v>
      </c>
    </row>
    <row r="7" spans="1:17" ht="12.75">
      <c r="A7" s="135" t="s">
        <v>229</v>
      </c>
      <c r="B7" s="136">
        <v>272967</v>
      </c>
      <c r="C7" s="137">
        <v>113217</v>
      </c>
      <c r="D7" s="138">
        <v>386184</v>
      </c>
      <c r="F7" s="153" t="str">
        <f>CONCATENATE("Startup cost to reach 70% of ",low," people at 100 /sq.km")</f>
        <v>Startup cost to reach 70% of 700000 people at 100 /sq.km</v>
      </c>
      <c r="G7" s="153"/>
      <c r="H7" t="s">
        <v>216</v>
      </c>
      <c r="I7" t="s">
        <v>82</v>
      </c>
      <c r="J7">
        <v>94524</v>
      </c>
      <c r="K7">
        <v>73206</v>
      </c>
      <c r="L7" s="162">
        <v>0.5635485601860132</v>
      </c>
      <c r="M7" s="162">
        <v>0.43645143981398676</v>
      </c>
      <c r="O7" s="156">
        <f>0.5*O5</f>
        <v>3000000</v>
      </c>
      <c r="P7" s="155">
        <v>0</v>
      </c>
      <c r="Q7" t="s">
        <v>177</v>
      </c>
    </row>
    <row r="8" spans="1:16" ht="12.75">
      <c r="A8" s="135" t="s">
        <v>241</v>
      </c>
      <c r="B8" s="136">
        <v>203172</v>
      </c>
      <c r="C8" s="137">
        <v>55203</v>
      </c>
      <c r="D8" s="138">
        <v>258375</v>
      </c>
      <c r="F8" s="153" t="str">
        <f>CONCATENATE("Annual cost to reach 70% of ",low," people at 100 /sq.km")</f>
        <v>Annual cost to reach 70% of 700000 people at 100 /sq.km</v>
      </c>
      <c r="G8" s="153"/>
      <c r="H8" t="s">
        <v>221</v>
      </c>
      <c r="I8" t="s">
        <v>83</v>
      </c>
      <c r="J8">
        <v>1222926</v>
      </c>
      <c r="K8">
        <v>85938</v>
      </c>
      <c r="L8" s="162">
        <v>0.9343415358662168</v>
      </c>
      <c r="M8" s="162">
        <v>0.06565846413378319</v>
      </c>
      <c r="O8" s="156">
        <f>0.5*O6</f>
        <v>3000000</v>
      </c>
      <c r="P8" s="155">
        <v>1</v>
      </c>
    </row>
    <row r="9" spans="1:17" ht="12.75">
      <c r="A9" s="135" t="s">
        <v>247</v>
      </c>
      <c r="B9" s="136">
        <v>32406</v>
      </c>
      <c r="C9" s="137">
        <v>12114</v>
      </c>
      <c r="D9" s="138">
        <v>44520</v>
      </c>
      <c r="F9" s="153" t="str">
        <f>CONCATENATE("Startup cost to reach 70% of ",high," people at 2500 /sq.km")</f>
        <v>Startup cost to reach 70% of 3400000 people at 2500 /sq.km</v>
      </c>
      <c r="H9" t="s">
        <v>229</v>
      </c>
      <c r="I9" t="s">
        <v>84</v>
      </c>
      <c r="J9">
        <v>272967</v>
      </c>
      <c r="K9">
        <v>113217</v>
      </c>
      <c r="L9" s="162">
        <v>0.70683145857933</v>
      </c>
      <c r="M9" s="162">
        <v>0.29316854142066995</v>
      </c>
      <c r="O9" s="156">
        <f>0.25*O5</f>
        <v>1500000</v>
      </c>
      <c r="P9" s="155">
        <v>0</v>
      </c>
      <c r="Q9" t="s">
        <v>179</v>
      </c>
    </row>
    <row r="10" spans="1:16" ht="12.75">
      <c r="A10" s="135" t="s">
        <v>249</v>
      </c>
      <c r="B10" s="136">
        <v>117123</v>
      </c>
      <c r="C10" s="137">
        <v>30807</v>
      </c>
      <c r="D10" s="138">
        <v>147930</v>
      </c>
      <c r="F10" s="153" t="str">
        <f>CONCATENATE("Annual cost to reach 70% of ",high," people at 2500 /sq.km")</f>
        <v>Annual cost to reach 70% of 3400000 people at 2500 /sq.km</v>
      </c>
      <c r="H10" t="s">
        <v>241</v>
      </c>
      <c r="I10" t="s">
        <v>85</v>
      </c>
      <c r="J10">
        <v>203172</v>
      </c>
      <c r="K10">
        <v>55203</v>
      </c>
      <c r="L10" s="162">
        <v>0.7863454281567489</v>
      </c>
      <c r="M10" s="162">
        <v>0.2136545718432511</v>
      </c>
      <c r="O10" s="156">
        <f>0.25*O6</f>
        <v>1500000</v>
      </c>
      <c r="P10" s="155">
        <v>1</v>
      </c>
    </row>
    <row r="11" spans="1:16" ht="12.75">
      <c r="A11" s="135" t="s">
        <v>255</v>
      </c>
      <c r="B11" s="136">
        <v>76929</v>
      </c>
      <c r="C11" s="137">
        <v>27339</v>
      </c>
      <c r="D11" s="138">
        <v>104268</v>
      </c>
      <c r="H11" t="s">
        <v>247</v>
      </c>
      <c r="I11" t="s">
        <v>86</v>
      </c>
      <c r="J11">
        <v>32406</v>
      </c>
      <c r="K11">
        <v>12114</v>
      </c>
      <c r="L11" s="162">
        <v>0.7278975741239893</v>
      </c>
      <c r="M11" s="162">
        <v>0.2721024258760108</v>
      </c>
      <c r="O11" s="153"/>
      <c r="P11" s="153"/>
    </row>
    <row r="12" spans="1:17" ht="12.75">
      <c r="A12" s="135" t="s">
        <v>259</v>
      </c>
      <c r="B12" s="136">
        <v>169026</v>
      </c>
      <c r="C12" s="137">
        <v>53325</v>
      </c>
      <c r="D12" s="138">
        <v>222351</v>
      </c>
      <c r="H12" t="s">
        <v>249</v>
      </c>
      <c r="I12" t="s">
        <v>87</v>
      </c>
      <c r="J12">
        <v>117123</v>
      </c>
      <c r="K12">
        <v>30807</v>
      </c>
      <c r="L12" s="162">
        <v>0.7917460961265463</v>
      </c>
      <c r="M12" s="162">
        <v>0.20825390387345366</v>
      </c>
      <c r="O12" s="156">
        <f>1.5*O13</f>
        <v>300000</v>
      </c>
      <c r="P12" s="155">
        <v>0.55</v>
      </c>
      <c r="Q12" s="161" t="s">
        <v>176</v>
      </c>
    </row>
    <row r="13" spans="1:17" ht="12.75">
      <c r="A13" s="135" t="s">
        <v>266</v>
      </c>
      <c r="B13" s="136">
        <v>419622</v>
      </c>
      <c r="C13" s="137">
        <v>29295</v>
      </c>
      <c r="D13" s="138">
        <v>448917</v>
      </c>
      <c r="H13" t="s">
        <v>255</v>
      </c>
      <c r="I13" t="s">
        <v>88</v>
      </c>
      <c r="J13">
        <v>76929</v>
      </c>
      <c r="K13">
        <v>27339</v>
      </c>
      <c r="L13" s="162">
        <v>0.7378006675106457</v>
      </c>
      <c r="M13" s="162">
        <v>0.26219933248935434</v>
      </c>
      <c r="O13" s="154">
        <f>input!B15</f>
        <v>200000</v>
      </c>
      <c r="P13" s="155">
        <v>0</v>
      </c>
      <c r="Q13" t="s">
        <v>178</v>
      </c>
    </row>
    <row r="14" spans="1:16" ht="12.75">
      <c r="A14" s="135" t="s">
        <v>275</v>
      </c>
      <c r="B14" s="136">
        <v>18453</v>
      </c>
      <c r="C14" s="137">
        <v>13437</v>
      </c>
      <c r="D14" s="138">
        <v>31890</v>
      </c>
      <c r="H14" t="s">
        <v>259</v>
      </c>
      <c r="I14" t="s">
        <v>89</v>
      </c>
      <c r="J14">
        <v>169026</v>
      </c>
      <c r="K14">
        <v>53325</v>
      </c>
      <c r="L14" s="162">
        <v>0.7601764777311548</v>
      </c>
      <c r="M14" s="162">
        <v>0.2398235222688452</v>
      </c>
      <c r="O14" s="154">
        <f>O13</f>
        <v>200000</v>
      </c>
      <c r="P14" s="155">
        <v>1</v>
      </c>
    </row>
    <row r="15" spans="1:17" ht="12.75">
      <c r="A15" s="135" t="s">
        <v>279</v>
      </c>
      <c r="B15" s="136">
        <v>437937</v>
      </c>
      <c r="C15" s="137">
        <v>84024</v>
      </c>
      <c r="D15" s="138">
        <v>521961</v>
      </c>
      <c r="H15" t="s">
        <v>266</v>
      </c>
      <c r="I15" t="s">
        <v>90</v>
      </c>
      <c r="J15">
        <v>419622</v>
      </c>
      <c r="K15">
        <v>29295</v>
      </c>
      <c r="L15" s="162">
        <v>0.9347429480282546</v>
      </c>
      <c r="M15" s="162">
        <v>0.06525705197174533</v>
      </c>
      <c r="O15" s="156">
        <f>0.5*O13</f>
        <v>100000</v>
      </c>
      <c r="P15" s="155">
        <v>0</v>
      </c>
      <c r="Q15" t="s">
        <v>177</v>
      </c>
    </row>
    <row r="16" spans="1:16" ht="12.75">
      <c r="A16" s="135" t="s">
        <v>291</v>
      </c>
      <c r="B16" s="136">
        <v>155169</v>
      </c>
      <c r="C16" s="137">
        <v>40230</v>
      </c>
      <c r="D16" s="138">
        <v>195399</v>
      </c>
      <c r="H16" t="s">
        <v>275</v>
      </c>
      <c r="I16" t="s">
        <v>91</v>
      </c>
      <c r="J16">
        <v>18453</v>
      </c>
      <c r="K16">
        <v>13437</v>
      </c>
      <c r="L16" s="162">
        <v>0.5786453433678269</v>
      </c>
      <c r="M16" s="162">
        <v>0.4213546566321731</v>
      </c>
      <c r="O16" s="156">
        <f>0.5*O14</f>
        <v>100000</v>
      </c>
      <c r="P16" s="155">
        <v>1</v>
      </c>
    </row>
    <row r="17" spans="1:17" ht="12.75">
      <c r="A17" s="135" t="s">
        <v>296</v>
      </c>
      <c r="B17" s="136">
        <v>65529</v>
      </c>
      <c r="C17" s="137">
        <v>28317</v>
      </c>
      <c r="D17" s="138">
        <v>93846</v>
      </c>
      <c r="H17" t="s">
        <v>279</v>
      </c>
      <c r="I17" t="s">
        <v>92</v>
      </c>
      <c r="J17">
        <v>437937</v>
      </c>
      <c r="K17">
        <v>84024</v>
      </c>
      <c r="L17" s="162">
        <v>0.8390224557007133</v>
      </c>
      <c r="M17" s="162">
        <v>0.16097754429928673</v>
      </c>
      <c r="O17" s="156">
        <f>0.25*O13</f>
        <v>50000</v>
      </c>
      <c r="P17" s="155">
        <v>0</v>
      </c>
      <c r="Q17" t="s">
        <v>179</v>
      </c>
    </row>
    <row r="18" spans="1:16" ht="12.75">
      <c r="A18" s="135" t="s">
        <v>300</v>
      </c>
      <c r="B18" s="136">
        <v>24600</v>
      </c>
      <c r="C18" s="137">
        <v>21582</v>
      </c>
      <c r="D18" s="138">
        <v>46182</v>
      </c>
      <c r="H18" t="s">
        <v>291</v>
      </c>
      <c r="I18" t="s">
        <v>93</v>
      </c>
      <c r="J18">
        <v>155169</v>
      </c>
      <c r="K18">
        <v>40230</v>
      </c>
      <c r="L18" s="162">
        <v>0.7941135829763715</v>
      </c>
      <c r="M18" s="162">
        <v>0.2058864170236286</v>
      </c>
      <c r="O18" s="156">
        <f>0.25*O14</f>
        <v>50000</v>
      </c>
      <c r="P18" s="155">
        <v>1</v>
      </c>
    </row>
    <row r="19" spans="1:16" ht="12.75">
      <c r="A19" s="135" t="s">
        <v>302</v>
      </c>
      <c r="B19" s="136">
        <v>39852</v>
      </c>
      <c r="C19" s="137">
        <v>3084</v>
      </c>
      <c r="D19" s="138">
        <v>42936</v>
      </c>
      <c r="H19" t="s">
        <v>296</v>
      </c>
      <c r="I19" t="s">
        <v>94</v>
      </c>
      <c r="J19">
        <v>65529</v>
      </c>
      <c r="K19">
        <v>28317</v>
      </c>
      <c r="L19" s="162">
        <v>0.6982609807557062</v>
      </c>
      <c r="M19" s="162">
        <v>0.30173901924429386</v>
      </c>
      <c r="O19" s="153"/>
      <c r="P19" s="153"/>
    </row>
    <row r="20" spans="1:16" ht="12.75">
      <c r="A20" s="135" t="s">
        <v>304</v>
      </c>
      <c r="B20" s="136">
        <v>48879</v>
      </c>
      <c r="C20" s="137">
        <v>12273</v>
      </c>
      <c r="D20" s="138">
        <v>61152</v>
      </c>
      <c r="H20" t="s">
        <v>300</v>
      </c>
      <c r="I20" t="s">
        <v>95</v>
      </c>
      <c r="J20">
        <v>24600</v>
      </c>
      <c r="K20">
        <v>21582</v>
      </c>
      <c r="L20" s="162">
        <v>0.5326750682083928</v>
      </c>
      <c r="M20" s="162">
        <v>0.4673249317916071</v>
      </c>
      <c r="P20" s="153"/>
    </row>
    <row r="21" spans="1:13" ht="12.75">
      <c r="A21" s="135" t="s">
        <v>306</v>
      </c>
      <c r="B21" s="136"/>
      <c r="C21" s="137">
        <v>0</v>
      </c>
      <c r="D21" s="138">
        <v>0</v>
      </c>
      <c r="H21" t="s">
        <v>302</v>
      </c>
      <c r="I21" t="s">
        <v>96</v>
      </c>
      <c r="J21">
        <v>39852</v>
      </c>
      <c r="K21">
        <v>3084</v>
      </c>
      <c r="L21" s="162">
        <v>0.9281721632196758</v>
      </c>
      <c r="M21" s="162">
        <v>0.0718278367803242</v>
      </c>
    </row>
    <row r="22" spans="1:13" ht="12.75">
      <c r="A22" s="139" t="s">
        <v>215</v>
      </c>
      <c r="B22" s="141">
        <v>3399114</v>
      </c>
      <c r="C22" s="142">
        <v>683391</v>
      </c>
      <c r="D22" s="143">
        <v>4082505</v>
      </c>
      <c r="H22" t="s">
        <v>304</v>
      </c>
      <c r="I22" t="s">
        <v>97</v>
      </c>
      <c r="J22">
        <v>48879</v>
      </c>
      <c r="K22">
        <v>12273</v>
      </c>
      <c r="L22" s="162">
        <v>0.7993033751962323</v>
      </c>
      <c r="M22" s="162">
        <v>0.20069662480376765</v>
      </c>
    </row>
    <row r="23" spans="1:13" ht="12.75">
      <c r="A23" s="124" t="s">
        <v>209</v>
      </c>
      <c r="B23" s="124" t="s">
        <v>210</v>
      </c>
      <c r="C23" s="125"/>
      <c r="D23" s="126"/>
      <c r="L23" s="162"/>
      <c r="M23" s="162"/>
    </row>
    <row r="24" spans="1:13" ht="12.75">
      <c r="A24" s="124" t="s">
        <v>212</v>
      </c>
      <c r="B24" s="128" t="s">
        <v>213</v>
      </c>
      <c r="C24" s="129" t="s">
        <v>214</v>
      </c>
      <c r="D24" s="130" t="s">
        <v>215</v>
      </c>
      <c r="H24" t="s">
        <v>217</v>
      </c>
      <c r="I24" t="s">
        <v>8</v>
      </c>
      <c r="J24">
        <v>31872</v>
      </c>
      <c r="K24">
        <v>33996</v>
      </c>
      <c r="L24" s="162">
        <v>0.4838768445982875</v>
      </c>
      <c r="M24" s="162">
        <v>0.5161231554017125</v>
      </c>
    </row>
    <row r="25" spans="1:13" ht="12.75">
      <c r="A25" s="128" t="s">
        <v>217</v>
      </c>
      <c r="B25" s="131">
        <v>31872</v>
      </c>
      <c r="C25" s="132">
        <v>33996</v>
      </c>
      <c r="D25" s="133">
        <v>65868</v>
      </c>
      <c r="H25" t="s">
        <v>218</v>
      </c>
      <c r="I25" t="s">
        <v>9</v>
      </c>
      <c r="J25">
        <v>56163</v>
      </c>
      <c r="K25">
        <v>27174</v>
      </c>
      <c r="L25" s="162">
        <v>0.6739263472407214</v>
      </c>
      <c r="M25" s="162">
        <v>0.3260736527592786</v>
      </c>
    </row>
    <row r="26" spans="1:13" ht="12.75">
      <c r="A26" s="135" t="s">
        <v>218</v>
      </c>
      <c r="B26" s="136">
        <v>56163</v>
      </c>
      <c r="C26" s="137">
        <v>27174</v>
      </c>
      <c r="D26" s="138">
        <v>83337</v>
      </c>
      <c r="H26" t="s">
        <v>219</v>
      </c>
      <c r="I26" t="s">
        <v>10</v>
      </c>
      <c r="J26">
        <v>6489</v>
      </c>
      <c r="K26">
        <v>12003</v>
      </c>
      <c r="L26" s="162">
        <v>0.3509085009733939</v>
      </c>
      <c r="M26" s="162">
        <v>0.6490914990266061</v>
      </c>
    </row>
    <row r="27" spans="1:13" ht="12.75">
      <c r="A27" s="135" t="s">
        <v>219</v>
      </c>
      <c r="B27" s="136">
        <v>6489</v>
      </c>
      <c r="C27" s="137">
        <v>12003</v>
      </c>
      <c r="D27" s="138">
        <v>18492</v>
      </c>
      <c r="H27" t="s">
        <v>222</v>
      </c>
      <c r="I27" t="s">
        <v>11</v>
      </c>
      <c r="J27">
        <v>56640</v>
      </c>
      <c r="K27">
        <v>37395</v>
      </c>
      <c r="L27" s="162">
        <v>0.6023289200829478</v>
      </c>
      <c r="M27" s="162">
        <v>0.39767107991705214</v>
      </c>
    </row>
    <row r="28" spans="1:13" ht="12.75">
      <c r="A28" s="135" t="s">
        <v>222</v>
      </c>
      <c r="B28" s="136">
        <v>56640</v>
      </c>
      <c r="C28" s="137">
        <v>37395</v>
      </c>
      <c r="D28" s="138">
        <v>94035</v>
      </c>
      <c r="H28" t="s">
        <v>223</v>
      </c>
      <c r="I28" t="s">
        <v>12</v>
      </c>
      <c r="J28">
        <v>202026</v>
      </c>
      <c r="K28">
        <v>3606</v>
      </c>
      <c r="L28" s="162">
        <v>0.9824638188608776</v>
      </c>
      <c r="M28" s="162">
        <v>0.017536181139122316</v>
      </c>
    </row>
    <row r="29" spans="1:13" ht="12.75">
      <c r="A29" s="135" t="s">
        <v>223</v>
      </c>
      <c r="B29" s="136">
        <v>202026</v>
      </c>
      <c r="C29" s="137">
        <v>3606</v>
      </c>
      <c r="D29" s="138">
        <v>205632</v>
      </c>
      <c r="H29" t="s">
        <v>224</v>
      </c>
      <c r="I29" t="s">
        <v>13</v>
      </c>
      <c r="J29">
        <v>177051</v>
      </c>
      <c r="K29">
        <v>9591</v>
      </c>
      <c r="L29" s="162">
        <v>0.9486128524126403</v>
      </c>
      <c r="M29" s="162">
        <v>0.05138714758735976</v>
      </c>
    </row>
    <row r="30" spans="1:13" ht="12.75">
      <c r="A30" s="135" t="s">
        <v>224</v>
      </c>
      <c r="B30" s="136">
        <v>177051</v>
      </c>
      <c r="C30" s="137">
        <v>9591</v>
      </c>
      <c r="D30" s="138">
        <v>186642</v>
      </c>
      <c r="H30" t="s">
        <v>225</v>
      </c>
      <c r="I30" t="s">
        <v>14</v>
      </c>
      <c r="J30">
        <v>402372</v>
      </c>
      <c r="K30">
        <v>3309</v>
      </c>
      <c r="L30" s="162">
        <v>0.9918433448941409</v>
      </c>
      <c r="M30" s="162">
        <v>0.008156655105859037</v>
      </c>
    </row>
    <row r="31" spans="1:13" ht="12.75">
      <c r="A31" s="135" t="s">
        <v>225</v>
      </c>
      <c r="B31" s="136">
        <v>402372</v>
      </c>
      <c r="C31" s="137">
        <v>3309</v>
      </c>
      <c r="D31" s="138">
        <v>405681</v>
      </c>
      <c r="H31" t="s">
        <v>226</v>
      </c>
      <c r="I31" t="s">
        <v>15</v>
      </c>
      <c r="J31">
        <v>321291</v>
      </c>
      <c r="K31">
        <v>7797</v>
      </c>
      <c r="L31" s="162">
        <v>0.9763072491248541</v>
      </c>
      <c r="M31" s="162">
        <v>0.023692750875145857</v>
      </c>
    </row>
    <row r="32" spans="1:13" ht="12.75">
      <c r="A32" s="135" t="s">
        <v>226</v>
      </c>
      <c r="B32" s="136">
        <v>321291</v>
      </c>
      <c r="C32" s="137">
        <v>7797</v>
      </c>
      <c r="D32" s="138">
        <v>329088</v>
      </c>
      <c r="H32" t="s">
        <v>227</v>
      </c>
      <c r="I32" t="s">
        <v>16</v>
      </c>
      <c r="J32">
        <v>40209</v>
      </c>
      <c r="K32">
        <v>4938</v>
      </c>
      <c r="L32" s="162">
        <v>0.8906239617250316</v>
      </c>
      <c r="M32" s="162">
        <v>0.10937603827496843</v>
      </c>
    </row>
    <row r="33" spans="1:13" ht="12.75">
      <c r="A33" s="135" t="s">
        <v>227</v>
      </c>
      <c r="B33" s="136">
        <v>40209</v>
      </c>
      <c r="C33" s="137">
        <v>4938</v>
      </c>
      <c r="D33" s="138">
        <v>45147</v>
      </c>
      <c r="H33" t="s">
        <v>228</v>
      </c>
      <c r="I33" t="s">
        <v>17</v>
      </c>
      <c r="J33">
        <v>28590</v>
      </c>
      <c r="K33">
        <v>30333</v>
      </c>
      <c r="L33" s="162">
        <v>0.4852095107173769</v>
      </c>
      <c r="M33" s="162">
        <v>0.514790489282623</v>
      </c>
    </row>
    <row r="34" spans="1:13" ht="12.75">
      <c r="A34" s="135" t="s">
        <v>228</v>
      </c>
      <c r="B34" s="136">
        <v>28590</v>
      </c>
      <c r="C34" s="137">
        <v>30333</v>
      </c>
      <c r="D34" s="138">
        <v>58923</v>
      </c>
      <c r="H34" t="s">
        <v>230</v>
      </c>
      <c r="I34" t="s">
        <v>18</v>
      </c>
      <c r="J34">
        <v>19641</v>
      </c>
      <c r="K34">
        <v>9582</v>
      </c>
      <c r="L34" s="162">
        <v>0.6721075864900934</v>
      </c>
      <c r="M34" s="162">
        <v>0.32789241350990656</v>
      </c>
    </row>
    <row r="35" spans="1:13" ht="12.75">
      <c r="A35" s="135" t="s">
        <v>230</v>
      </c>
      <c r="B35" s="136">
        <v>19641</v>
      </c>
      <c r="C35" s="137">
        <v>9582</v>
      </c>
      <c r="D35" s="138">
        <v>29223</v>
      </c>
      <c r="H35" t="s">
        <v>231</v>
      </c>
      <c r="I35" t="s">
        <v>19</v>
      </c>
      <c r="J35">
        <v>9675</v>
      </c>
      <c r="K35">
        <v>7521</v>
      </c>
      <c r="L35" s="162">
        <v>0.5626308443824145</v>
      </c>
      <c r="M35" s="162">
        <v>0.4373691556175855</v>
      </c>
    </row>
    <row r="36" spans="1:13" ht="12.75">
      <c r="A36" s="135" t="s">
        <v>231</v>
      </c>
      <c r="B36" s="136">
        <v>9675</v>
      </c>
      <c r="C36" s="137">
        <v>7521</v>
      </c>
      <c r="D36" s="138">
        <v>17196</v>
      </c>
      <c r="H36" t="s">
        <v>232</v>
      </c>
      <c r="I36" t="s">
        <v>20</v>
      </c>
      <c r="J36">
        <v>17406</v>
      </c>
      <c r="K36">
        <v>26568</v>
      </c>
      <c r="L36" s="162">
        <v>0.3958248055669259</v>
      </c>
      <c r="M36" s="162">
        <v>0.6041751944330741</v>
      </c>
    </row>
    <row r="37" spans="1:13" ht="12.75">
      <c r="A37" s="135" t="s">
        <v>232</v>
      </c>
      <c r="B37" s="136">
        <v>17406</v>
      </c>
      <c r="C37" s="137">
        <v>26568</v>
      </c>
      <c r="D37" s="138">
        <v>43974</v>
      </c>
      <c r="H37" t="s">
        <v>233</v>
      </c>
      <c r="I37" t="s">
        <v>21</v>
      </c>
      <c r="J37">
        <v>16800</v>
      </c>
      <c r="K37">
        <v>13698</v>
      </c>
      <c r="L37" s="162">
        <v>0.5508557938225458</v>
      </c>
      <c r="M37" s="162">
        <v>0.44914420617745426</v>
      </c>
    </row>
    <row r="38" spans="1:13" ht="12.75">
      <c r="A38" s="135" t="s">
        <v>233</v>
      </c>
      <c r="B38" s="136">
        <v>16800</v>
      </c>
      <c r="C38" s="137">
        <v>13698</v>
      </c>
      <c r="D38" s="138">
        <v>30498</v>
      </c>
      <c r="H38" t="s">
        <v>234</v>
      </c>
      <c r="I38" t="s">
        <v>22</v>
      </c>
      <c r="J38">
        <v>127449</v>
      </c>
      <c r="K38">
        <v>1806</v>
      </c>
      <c r="L38" s="162">
        <v>0.9860276198212835</v>
      </c>
      <c r="M38" s="162">
        <v>0.01397238017871649</v>
      </c>
    </row>
    <row r="39" spans="1:13" ht="12.75">
      <c r="A39" s="135" t="s">
        <v>234</v>
      </c>
      <c r="B39" s="136">
        <v>127449</v>
      </c>
      <c r="C39" s="137">
        <v>1806</v>
      </c>
      <c r="D39" s="138">
        <v>129255</v>
      </c>
      <c r="H39" t="s">
        <v>235</v>
      </c>
      <c r="I39" t="s">
        <v>23</v>
      </c>
      <c r="J39">
        <v>25566</v>
      </c>
      <c r="K39">
        <v>16947</v>
      </c>
      <c r="L39" s="162">
        <v>0.6013689930139017</v>
      </c>
      <c r="M39" s="162">
        <v>0.3986310069860984</v>
      </c>
    </row>
    <row r="40" spans="1:13" ht="12.75">
      <c r="A40" s="135" t="s">
        <v>235</v>
      </c>
      <c r="B40" s="136">
        <v>25566</v>
      </c>
      <c r="C40" s="137">
        <v>16947</v>
      </c>
      <c r="D40" s="138">
        <v>42513</v>
      </c>
      <c r="H40" t="s">
        <v>236</v>
      </c>
      <c r="I40" t="s">
        <v>24</v>
      </c>
      <c r="J40">
        <v>3414</v>
      </c>
      <c r="K40">
        <v>5697</v>
      </c>
      <c r="L40" s="162">
        <v>0.37471188673032596</v>
      </c>
      <c r="M40" s="162">
        <v>0.625288113269674</v>
      </c>
    </row>
    <row r="41" spans="1:13" ht="12.75">
      <c r="A41" s="135" t="s">
        <v>236</v>
      </c>
      <c r="B41" s="136">
        <v>3414</v>
      </c>
      <c r="C41" s="137">
        <v>5697</v>
      </c>
      <c r="D41" s="138">
        <v>9111</v>
      </c>
      <c r="H41" t="s">
        <v>237</v>
      </c>
      <c r="I41" t="s">
        <v>25</v>
      </c>
      <c r="J41">
        <v>17553</v>
      </c>
      <c r="K41">
        <v>5082</v>
      </c>
      <c r="L41" s="162">
        <v>0.775480450629556</v>
      </c>
      <c r="M41" s="162">
        <v>0.224519549370444</v>
      </c>
    </row>
    <row r="42" spans="1:13" ht="12.75">
      <c r="A42" s="135" t="s">
        <v>237</v>
      </c>
      <c r="B42" s="136">
        <v>17553</v>
      </c>
      <c r="C42" s="137">
        <v>5082</v>
      </c>
      <c r="D42" s="138">
        <v>22635</v>
      </c>
      <c r="H42" t="s">
        <v>238</v>
      </c>
      <c r="I42" t="s">
        <v>26</v>
      </c>
      <c r="J42">
        <v>4929</v>
      </c>
      <c r="K42">
        <v>4509</v>
      </c>
      <c r="L42" s="162">
        <v>0.5222504767959314</v>
      </c>
      <c r="M42" s="162">
        <v>0.47774952320406866</v>
      </c>
    </row>
    <row r="43" spans="1:13" ht="12.75">
      <c r="A43" s="135" t="s">
        <v>238</v>
      </c>
      <c r="B43" s="136">
        <v>4929</v>
      </c>
      <c r="C43" s="137">
        <v>4509</v>
      </c>
      <c r="D43" s="138">
        <v>9438</v>
      </c>
      <c r="H43" t="s">
        <v>239</v>
      </c>
      <c r="I43" t="s">
        <v>27</v>
      </c>
      <c r="J43">
        <v>25203</v>
      </c>
      <c r="K43">
        <v>7293</v>
      </c>
      <c r="L43" s="162">
        <v>0.7755723781388478</v>
      </c>
      <c r="M43" s="162">
        <v>0.22442762186115214</v>
      </c>
    </row>
    <row r="44" spans="1:13" ht="12.75">
      <c r="A44" s="135" t="s">
        <v>239</v>
      </c>
      <c r="B44" s="136">
        <v>25203</v>
      </c>
      <c r="C44" s="137">
        <v>7293</v>
      </c>
      <c r="D44" s="138">
        <v>32496</v>
      </c>
      <c r="H44" t="s">
        <v>242</v>
      </c>
      <c r="I44" t="s">
        <v>28</v>
      </c>
      <c r="J44">
        <v>17217</v>
      </c>
      <c r="K44">
        <v>25170</v>
      </c>
      <c r="L44" s="162">
        <v>0.4061858588718239</v>
      </c>
      <c r="M44" s="162">
        <v>0.5938141411281761</v>
      </c>
    </row>
    <row r="45" spans="1:13" ht="12.75">
      <c r="A45" s="135" t="s">
        <v>242</v>
      </c>
      <c r="B45" s="136">
        <v>17217</v>
      </c>
      <c r="C45" s="137">
        <v>25170</v>
      </c>
      <c r="D45" s="138">
        <v>42387</v>
      </c>
      <c r="H45" t="s">
        <v>243</v>
      </c>
      <c r="I45" t="s">
        <v>29</v>
      </c>
      <c r="J45">
        <v>99384</v>
      </c>
      <c r="K45">
        <v>4236</v>
      </c>
      <c r="L45" s="162">
        <v>0.959119861030689</v>
      </c>
      <c r="M45" s="162">
        <v>0.04088013896931094</v>
      </c>
    </row>
    <row r="46" spans="1:13" ht="12.75">
      <c r="A46" s="135" t="s">
        <v>243</v>
      </c>
      <c r="B46" s="136">
        <v>99384</v>
      </c>
      <c r="C46" s="137">
        <v>4236</v>
      </c>
      <c r="D46" s="138">
        <v>103620</v>
      </c>
      <c r="H46" t="s">
        <v>240</v>
      </c>
      <c r="I46" t="s">
        <v>30</v>
      </c>
      <c r="J46">
        <v>53982</v>
      </c>
      <c r="K46">
        <v>12156</v>
      </c>
      <c r="L46" s="162">
        <v>0.8162024857116937</v>
      </c>
      <c r="M46" s="162">
        <v>0.18379751428830626</v>
      </c>
    </row>
    <row r="47" spans="1:13" ht="12.75">
      <c r="A47" s="135" t="s">
        <v>240</v>
      </c>
      <c r="B47" s="136">
        <v>53982</v>
      </c>
      <c r="C47" s="137">
        <v>12156</v>
      </c>
      <c r="D47" s="138">
        <v>66138</v>
      </c>
      <c r="H47" t="s">
        <v>244</v>
      </c>
      <c r="I47" t="s">
        <v>31</v>
      </c>
      <c r="J47">
        <v>22023</v>
      </c>
      <c r="K47">
        <v>11370</v>
      </c>
      <c r="L47" s="162">
        <v>0.6595094780343186</v>
      </c>
      <c r="M47" s="162">
        <v>0.3404905219656814</v>
      </c>
    </row>
    <row r="48" spans="1:13" ht="12.75">
      <c r="A48" s="135" t="s">
        <v>244</v>
      </c>
      <c r="B48" s="136">
        <v>22023</v>
      </c>
      <c r="C48" s="137">
        <v>11370</v>
      </c>
      <c r="D48" s="138">
        <v>33393</v>
      </c>
      <c r="H48" t="s">
        <v>245</v>
      </c>
      <c r="I48" t="s">
        <v>32</v>
      </c>
      <c r="J48">
        <v>6183</v>
      </c>
      <c r="K48">
        <v>738</v>
      </c>
      <c r="L48" s="162">
        <v>0.893368010403121</v>
      </c>
      <c r="M48" s="162">
        <v>0.10663198959687907</v>
      </c>
    </row>
    <row r="49" spans="1:13" ht="12.75">
      <c r="A49" s="135" t="s">
        <v>245</v>
      </c>
      <c r="B49" s="136">
        <v>6183</v>
      </c>
      <c r="C49" s="137">
        <v>738</v>
      </c>
      <c r="D49" s="138">
        <v>6921</v>
      </c>
      <c r="H49" t="s">
        <v>246</v>
      </c>
      <c r="I49" t="s">
        <v>33</v>
      </c>
      <c r="J49">
        <v>4383</v>
      </c>
      <c r="K49">
        <v>4992</v>
      </c>
      <c r="L49" s="162">
        <v>0.46752</v>
      </c>
      <c r="M49" s="162">
        <v>0.53248</v>
      </c>
    </row>
    <row r="50" spans="1:13" ht="12.75">
      <c r="A50" s="135" t="s">
        <v>246</v>
      </c>
      <c r="B50" s="136">
        <v>4383</v>
      </c>
      <c r="C50" s="137">
        <v>4992</v>
      </c>
      <c r="D50" s="138">
        <v>9375</v>
      </c>
      <c r="H50" t="s">
        <v>248</v>
      </c>
      <c r="I50" t="s">
        <v>34</v>
      </c>
      <c r="J50">
        <v>32406</v>
      </c>
      <c r="K50">
        <v>12075</v>
      </c>
      <c r="L50" s="162">
        <v>0.728535779321508</v>
      </c>
      <c r="M50" s="162">
        <v>0.27146422067849196</v>
      </c>
    </row>
    <row r="51" spans="1:13" ht="12.75">
      <c r="A51" s="135" t="s">
        <v>248</v>
      </c>
      <c r="B51" s="136">
        <v>32406</v>
      </c>
      <c r="C51" s="137">
        <v>12075</v>
      </c>
      <c r="D51" s="138">
        <v>44481</v>
      </c>
      <c r="H51" t="s">
        <v>250</v>
      </c>
      <c r="I51" t="s">
        <v>35</v>
      </c>
      <c r="J51">
        <v>4350</v>
      </c>
      <c r="K51">
        <v>4170</v>
      </c>
      <c r="L51" s="162">
        <v>0.5105633802816901</v>
      </c>
      <c r="M51" s="162">
        <v>0.4894366197183099</v>
      </c>
    </row>
    <row r="52" spans="1:13" ht="12.75">
      <c r="A52" s="135" t="s">
        <v>250</v>
      </c>
      <c r="B52" s="136">
        <v>4350</v>
      </c>
      <c r="C52" s="137">
        <v>4170</v>
      </c>
      <c r="D52" s="138">
        <v>8520</v>
      </c>
      <c r="H52" t="s">
        <v>251</v>
      </c>
      <c r="I52" t="s">
        <v>36</v>
      </c>
      <c r="J52">
        <v>53952</v>
      </c>
      <c r="K52">
        <v>16992</v>
      </c>
      <c r="L52" s="162">
        <v>0.7604871447902571</v>
      </c>
      <c r="M52" s="162">
        <v>0.2395128552097429</v>
      </c>
    </row>
    <row r="53" spans="1:13" ht="12.75">
      <c r="A53" s="135" t="s">
        <v>251</v>
      </c>
      <c r="B53" s="136">
        <v>53952</v>
      </c>
      <c r="C53" s="137">
        <v>16992</v>
      </c>
      <c r="D53" s="138">
        <v>70944</v>
      </c>
      <c r="H53" t="s">
        <v>252</v>
      </c>
      <c r="I53" t="s">
        <v>37</v>
      </c>
      <c r="J53">
        <v>52353</v>
      </c>
      <c r="K53">
        <v>3015</v>
      </c>
      <c r="L53" s="162">
        <v>0.9455461638491548</v>
      </c>
      <c r="M53" s="162">
        <v>0.05445383615084525</v>
      </c>
    </row>
    <row r="54" spans="1:13" ht="12.75">
      <c r="A54" s="135" t="s">
        <v>252</v>
      </c>
      <c r="B54" s="136">
        <v>52353</v>
      </c>
      <c r="C54" s="137">
        <v>3015</v>
      </c>
      <c r="D54" s="138">
        <v>55368</v>
      </c>
      <c r="H54" t="s">
        <v>253</v>
      </c>
      <c r="I54" t="s">
        <v>38</v>
      </c>
      <c r="J54">
        <v>6468</v>
      </c>
      <c r="K54">
        <v>6486</v>
      </c>
      <c r="L54" s="162">
        <v>0.4993052339045855</v>
      </c>
      <c r="M54" s="162">
        <v>0.5006947660954145</v>
      </c>
    </row>
    <row r="55" spans="1:13" ht="12.75">
      <c r="A55" s="135" t="s">
        <v>253</v>
      </c>
      <c r="B55" s="136">
        <v>6468</v>
      </c>
      <c r="C55" s="137">
        <v>6486</v>
      </c>
      <c r="D55" s="138">
        <v>12954</v>
      </c>
      <c r="H55" t="s">
        <v>256</v>
      </c>
      <c r="I55" t="s">
        <v>39</v>
      </c>
      <c r="J55">
        <v>56829</v>
      </c>
      <c r="K55">
        <v>12138</v>
      </c>
      <c r="L55" s="162">
        <v>0.8240027839401453</v>
      </c>
      <c r="M55" s="162">
        <v>0.17599721605985472</v>
      </c>
    </row>
    <row r="56" spans="1:13" ht="12.75">
      <c r="A56" s="135" t="s">
        <v>256</v>
      </c>
      <c r="B56" s="136">
        <v>56829</v>
      </c>
      <c r="C56" s="137">
        <v>12138</v>
      </c>
      <c r="D56" s="138">
        <v>68967</v>
      </c>
      <c r="H56" t="s">
        <v>257</v>
      </c>
      <c r="I56" t="s">
        <v>40</v>
      </c>
      <c r="J56">
        <v>5271</v>
      </c>
      <c r="K56">
        <v>3651</v>
      </c>
      <c r="L56" s="162">
        <v>0.5907868190988568</v>
      </c>
      <c r="M56" s="162">
        <v>0.4092131809011432</v>
      </c>
    </row>
    <row r="57" spans="1:13" ht="12.75">
      <c r="A57" s="135" t="s">
        <v>257</v>
      </c>
      <c r="B57" s="136">
        <v>5271</v>
      </c>
      <c r="C57" s="137">
        <v>3651</v>
      </c>
      <c r="D57" s="138">
        <v>8922</v>
      </c>
      <c r="H57" t="s">
        <v>258</v>
      </c>
      <c r="I57" t="s">
        <v>41</v>
      </c>
      <c r="J57">
        <v>14829</v>
      </c>
      <c r="K57">
        <v>11709</v>
      </c>
      <c r="L57" s="162">
        <v>0.5587836310196699</v>
      </c>
      <c r="M57" s="162">
        <v>0.4412163689803301</v>
      </c>
    </row>
    <row r="58" spans="1:13" ht="12.75">
      <c r="A58" s="135" t="s">
        <v>258</v>
      </c>
      <c r="B58" s="136">
        <v>14829</v>
      </c>
      <c r="C58" s="137">
        <v>11709</v>
      </c>
      <c r="D58" s="138">
        <v>26538</v>
      </c>
      <c r="H58" t="s">
        <v>260</v>
      </c>
      <c r="I58" t="s">
        <v>42</v>
      </c>
      <c r="J58">
        <v>7527</v>
      </c>
      <c r="K58">
        <v>6048</v>
      </c>
      <c r="L58" s="162">
        <v>0.5544751381215469</v>
      </c>
      <c r="M58" s="162">
        <v>0.445524861878453</v>
      </c>
    </row>
    <row r="59" spans="1:13" ht="12.75">
      <c r="A59" s="135" t="s">
        <v>260</v>
      </c>
      <c r="B59" s="136">
        <v>7527</v>
      </c>
      <c r="C59" s="137">
        <v>6048</v>
      </c>
      <c r="D59" s="138">
        <v>13575</v>
      </c>
      <c r="H59" t="s">
        <v>261</v>
      </c>
      <c r="I59" t="s">
        <v>43</v>
      </c>
      <c r="J59">
        <v>36909</v>
      </c>
      <c r="K59">
        <v>5694</v>
      </c>
      <c r="L59" s="162">
        <v>0.8663474403211041</v>
      </c>
      <c r="M59" s="162">
        <v>0.13365255967889586</v>
      </c>
    </row>
    <row r="60" spans="1:13" ht="12.75">
      <c r="A60" s="135" t="s">
        <v>261</v>
      </c>
      <c r="B60" s="136">
        <v>36909</v>
      </c>
      <c r="C60" s="137">
        <v>5694</v>
      </c>
      <c r="D60" s="138">
        <v>42603</v>
      </c>
      <c r="H60" t="s">
        <v>254</v>
      </c>
      <c r="I60" t="s">
        <v>44</v>
      </c>
      <c r="J60">
        <v>8262</v>
      </c>
      <c r="K60">
        <v>6432</v>
      </c>
      <c r="L60" s="162">
        <v>0.5622703144140465</v>
      </c>
      <c r="M60" s="162">
        <v>0.43772968558595343</v>
      </c>
    </row>
    <row r="61" spans="1:13" ht="12.75">
      <c r="A61" s="135" t="s">
        <v>254</v>
      </c>
      <c r="B61" s="136">
        <v>8262</v>
      </c>
      <c r="C61" s="137">
        <v>6432</v>
      </c>
      <c r="D61" s="138">
        <v>14694</v>
      </c>
      <c r="H61" t="s">
        <v>262</v>
      </c>
      <c r="I61" t="s">
        <v>45</v>
      </c>
      <c r="J61">
        <v>15216</v>
      </c>
      <c r="K61">
        <v>13020</v>
      </c>
      <c r="L61" s="162">
        <v>0.5388865278368041</v>
      </c>
      <c r="M61" s="162">
        <v>0.4611134721631959</v>
      </c>
    </row>
    <row r="62" spans="1:13" ht="12.75">
      <c r="A62" s="135" t="s">
        <v>262</v>
      </c>
      <c r="B62" s="136">
        <v>15216</v>
      </c>
      <c r="C62" s="137">
        <v>13020</v>
      </c>
      <c r="D62" s="138">
        <v>28236</v>
      </c>
      <c r="H62" t="s">
        <v>263</v>
      </c>
      <c r="I62" t="s">
        <v>46</v>
      </c>
      <c r="J62">
        <v>70323</v>
      </c>
      <c r="K62">
        <v>5148</v>
      </c>
      <c r="L62" s="162">
        <v>0.9317883690424137</v>
      </c>
      <c r="M62" s="162">
        <v>0.06821163095758635</v>
      </c>
    </row>
    <row r="63" spans="1:13" ht="12.75">
      <c r="A63" s="135" t="s">
        <v>263</v>
      </c>
      <c r="B63" s="136">
        <v>70323</v>
      </c>
      <c r="C63" s="137">
        <v>5148</v>
      </c>
      <c r="D63" s="138">
        <v>75471</v>
      </c>
      <c r="H63" t="s">
        <v>264</v>
      </c>
      <c r="I63" t="s">
        <v>47</v>
      </c>
      <c r="J63">
        <v>9309</v>
      </c>
      <c r="K63">
        <v>8340</v>
      </c>
      <c r="L63" s="162">
        <v>0.527451980282169</v>
      </c>
      <c r="M63" s="162">
        <v>0.47254801971783106</v>
      </c>
    </row>
    <row r="64" spans="1:13" ht="12.75">
      <c r="A64" s="135" t="s">
        <v>264</v>
      </c>
      <c r="B64" s="136">
        <v>9309</v>
      </c>
      <c r="C64" s="137">
        <v>8340</v>
      </c>
      <c r="D64" s="138">
        <v>17649</v>
      </c>
      <c r="H64" t="s">
        <v>265</v>
      </c>
      <c r="I64" t="s">
        <v>48</v>
      </c>
      <c r="J64">
        <v>21480</v>
      </c>
      <c r="K64">
        <v>8421</v>
      </c>
      <c r="L64" s="162">
        <v>0.7183706230560851</v>
      </c>
      <c r="M64" s="162">
        <v>0.28162937694391493</v>
      </c>
    </row>
    <row r="65" spans="1:13" ht="12.75">
      <c r="A65" s="135" t="s">
        <v>265</v>
      </c>
      <c r="B65" s="136">
        <v>21480</v>
      </c>
      <c r="C65" s="137">
        <v>8421</v>
      </c>
      <c r="D65" s="138">
        <v>29901</v>
      </c>
      <c r="H65" t="s">
        <v>267</v>
      </c>
      <c r="I65" t="s">
        <v>49</v>
      </c>
      <c r="J65">
        <v>40941</v>
      </c>
      <c r="K65">
        <v>5259</v>
      </c>
      <c r="L65" s="162">
        <v>0.8861688311688312</v>
      </c>
      <c r="M65" s="162">
        <v>0.11383116883116882</v>
      </c>
    </row>
    <row r="66" spans="1:13" ht="12.75">
      <c r="A66" s="135" t="s">
        <v>267</v>
      </c>
      <c r="B66" s="136">
        <v>40941</v>
      </c>
      <c r="C66" s="137">
        <v>5259</v>
      </c>
      <c r="D66" s="138">
        <v>46200</v>
      </c>
      <c r="H66" t="s">
        <v>268</v>
      </c>
      <c r="I66" t="s">
        <v>50</v>
      </c>
      <c r="J66">
        <v>46266</v>
      </c>
      <c r="K66">
        <v>2301</v>
      </c>
      <c r="L66" s="162">
        <v>0.9526221508431651</v>
      </c>
      <c r="M66" s="162">
        <v>0.047377849156834885</v>
      </c>
    </row>
    <row r="67" spans="1:13" ht="12.75">
      <c r="A67" s="135" t="s">
        <v>268</v>
      </c>
      <c r="B67" s="136">
        <v>46266</v>
      </c>
      <c r="C67" s="137">
        <v>2301</v>
      </c>
      <c r="D67" s="138">
        <v>48567</v>
      </c>
      <c r="H67" t="s">
        <v>269</v>
      </c>
      <c r="I67" t="s">
        <v>51</v>
      </c>
      <c r="J67">
        <v>34500</v>
      </c>
      <c r="K67">
        <v>3960</v>
      </c>
      <c r="L67" s="162">
        <v>0.8970358814352574</v>
      </c>
      <c r="M67" s="162">
        <v>0.1029641185647426</v>
      </c>
    </row>
    <row r="68" spans="1:13" ht="12.75">
      <c r="A68" s="135" t="s">
        <v>269</v>
      </c>
      <c r="B68" s="136">
        <v>34500</v>
      </c>
      <c r="C68" s="137">
        <v>3960</v>
      </c>
      <c r="D68" s="138">
        <v>38460</v>
      </c>
      <c r="H68" t="s">
        <v>270</v>
      </c>
      <c r="I68" t="s">
        <v>52</v>
      </c>
      <c r="J68">
        <v>94335</v>
      </c>
      <c r="K68">
        <v>3273</v>
      </c>
      <c r="L68" s="162">
        <v>0.9664679124661913</v>
      </c>
      <c r="M68" s="162">
        <v>0.03353208753380871</v>
      </c>
    </row>
    <row r="69" spans="1:13" ht="12.75">
      <c r="A69" s="135" t="s">
        <v>270</v>
      </c>
      <c r="B69" s="136">
        <v>94335</v>
      </c>
      <c r="C69" s="137">
        <v>3273</v>
      </c>
      <c r="D69" s="138">
        <v>97608</v>
      </c>
      <c r="H69" t="s">
        <v>271</v>
      </c>
      <c r="I69" t="s">
        <v>53</v>
      </c>
      <c r="J69">
        <v>176802</v>
      </c>
      <c r="K69">
        <v>2655</v>
      </c>
      <c r="L69" s="162">
        <v>0.9852053695314198</v>
      </c>
      <c r="M69" s="162">
        <v>0.014794630468580218</v>
      </c>
    </row>
    <row r="70" spans="1:13" ht="12.75">
      <c r="A70" s="135" t="s">
        <v>271</v>
      </c>
      <c r="B70" s="136">
        <v>176802</v>
      </c>
      <c r="C70" s="137">
        <v>2655</v>
      </c>
      <c r="D70" s="138">
        <v>179457</v>
      </c>
      <c r="H70" t="s">
        <v>272</v>
      </c>
      <c r="I70" t="s">
        <v>54</v>
      </c>
      <c r="J70">
        <v>17295</v>
      </c>
      <c r="K70">
        <v>5304</v>
      </c>
      <c r="L70" s="162">
        <v>0.7652993495287402</v>
      </c>
      <c r="M70" s="162">
        <v>0.2347006504712598</v>
      </c>
    </row>
    <row r="71" spans="1:13" ht="12.75">
      <c r="A71" s="135" t="s">
        <v>272</v>
      </c>
      <c r="B71" s="136">
        <v>17295</v>
      </c>
      <c r="C71" s="137">
        <v>5304</v>
      </c>
      <c r="D71" s="138">
        <v>22599</v>
      </c>
      <c r="H71" t="s">
        <v>273</v>
      </c>
      <c r="I71" t="s">
        <v>55</v>
      </c>
      <c r="J71">
        <v>4098</v>
      </c>
      <c r="K71">
        <v>3009</v>
      </c>
      <c r="L71" s="162">
        <v>0.5766146053186999</v>
      </c>
      <c r="M71" s="162">
        <v>0.42338539468130015</v>
      </c>
    </row>
    <row r="72" spans="1:13" ht="12.75">
      <c r="A72" s="135" t="s">
        <v>273</v>
      </c>
      <c r="B72" s="136">
        <v>4098</v>
      </c>
      <c r="C72" s="137">
        <v>3009</v>
      </c>
      <c r="D72" s="138">
        <v>7107</v>
      </c>
      <c r="H72" t="s">
        <v>274</v>
      </c>
      <c r="I72" t="s">
        <v>56</v>
      </c>
      <c r="J72">
        <v>5385</v>
      </c>
      <c r="K72">
        <v>3516</v>
      </c>
      <c r="L72" s="162">
        <v>0.6049882035726323</v>
      </c>
      <c r="M72" s="162">
        <v>0.3950117964273677</v>
      </c>
    </row>
    <row r="73" spans="1:13" ht="12.75">
      <c r="A73" s="135" t="s">
        <v>274</v>
      </c>
      <c r="B73" s="136">
        <v>5385</v>
      </c>
      <c r="C73" s="137">
        <v>3516</v>
      </c>
      <c r="D73" s="138">
        <v>8901</v>
      </c>
      <c r="H73" t="s">
        <v>301</v>
      </c>
      <c r="I73" t="s">
        <v>57</v>
      </c>
      <c r="J73">
        <v>24600</v>
      </c>
      <c r="K73">
        <v>21582</v>
      </c>
      <c r="L73" s="162">
        <v>0.5326750682083928</v>
      </c>
      <c r="M73" s="162">
        <v>0.4673249317916071</v>
      </c>
    </row>
    <row r="74" spans="1:13" ht="12.75">
      <c r="A74" s="135" t="s">
        <v>301</v>
      </c>
      <c r="B74" s="136">
        <v>24600</v>
      </c>
      <c r="C74" s="137">
        <v>21582</v>
      </c>
      <c r="D74" s="138">
        <v>46182</v>
      </c>
      <c r="H74" t="s">
        <v>303</v>
      </c>
      <c r="I74" t="s">
        <v>58</v>
      </c>
      <c r="J74">
        <v>39852</v>
      </c>
      <c r="K74">
        <v>3084</v>
      </c>
      <c r="L74" s="162">
        <v>0.9281721632196758</v>
      </c>
      <c r="M74" s="162">
        <v>0.0718278367803242</v>
      </c>
    </row>
    <row r="75" spans="1:13" ht="12.75">
      <c r="A75" s="135" t="s">
        <v>303</v>
      </c>
      <c r="B75" s="136">
        <v>39852</v>
      </c>
      <c r="C75" s="137">
        <v>3084</v>
      </c>
      <c r="D75" s="138">
        <v>42936</v>
      </c>
      <c r="H75" t="s">
        <v>305</v>
      </c>
      <c r="I75" t="s">
        <v>59</v>
      </c>
      <c r="J75">
        <v>48879</v>
      </c>
      <c r="K75">
        <v>12264</v>
      </c>
      <c r="L75" s="162">
        <v>0.7994210293901183</v>
      </c>
      <c r="M75" s="162">
        <v>0.20057897060988175</v>
      </c>
    </row>
    <row r="76" spans="1:13" ht="12.75">
      <c r="A76" s="135" t="s">
        <v>305</v>
      </c>
      <c r="B76" s="136">
        <v>48879</v>
      </c>
      <c r="C76" s="137">
        <v>12264</v>
      </c>
      <c r="D76" s="138">
        <v>61143</v>
      </c>
      <c r="H76" t="s">
        <v>280</v>
      </c>
      <c r="I76" t="s">
        <v>60</v>
      </c>
      <c r="J76">
        <v>1893</v>
      </c>
      <c r="K76">
        <v>1731</v>
      </c>
      <c r="L76" s="162">
        <v>0.5223509933774835</v>
      </c>
      <c r="M76" s="162">
        <v>0.4776490066225166</v>
      </c>
    </row>
    <row r="77" spans="1:13" ht="12.75">
      <c r="A77" s="135" t="s">
        <v>280</v>
      </c>
      <c r="B77" s="136">
        <v>1893</v>
      </c>
      <c r="C77" s="137">
        <v>1731</v>
      </c>
      <c r="D77" s="138">
        <v>3624</v>
      </c>
      <c r="H77" t="s">
        <v>276</v>
      </c>
      <c r="I77" t="s">
        <v>61</v>
      </c>
      <c r="J77">
        <v>5952</v>
      </c>
      <c r="K77">
        <v>3984</v>
      </c>
      <c r="L77" s="162">
        <v>0.5990338164251208</v>
      </c>
      <c r="M77" s="162">
        <v>0.40096618357487923</v>
      </c>
    </row>
    <row r="78" spans="1:13" ht="12.75">
      <c r="A78" s="135" t="s">
        <v>276</v>
      </c>
      <c r="B78" s="136">
        <v>5952</v>
      </c>
      <c r="C78" s="137">
        <v>3984</v>
      </c>
      <c r="D78" s="138">
        <v>9936</v>
      </c>
      <c r="H78" t="s">
        <v>277</v>
      </c>
      <c r="I78" t="s">
        <v>62</v>
      </c>
      <c r="J78">
        <v>8724</v>
      </c>
      <c r="K78">
        <v>4569</v>
      </c>
      <c r="L78" s="162">
        <v>0.656285262920334</v>
      </c>
      <c r="M78" s="162">
        <v>0.343714737079666</v>
      </c>
    </row>
    <row r="79" spans="1:13" ht="12.75">
      <c r="A79" s="135" t="s">
        <v>277</v>
      </c>
      <c r="B79" s="136">
        <v>8724</v>
      </c>
      <c r="C79" s="137">
        <v>4569</v>
      </c>
      <c r="D79" s="138">
        <v>13293</v>
      </c>
      <c r="H79" t="s">
        <v>278</v>
      </c>
      <c r="I79" t="s">
        <v>63</v>
      </c>
      <c r="J79">
        <v>3777</v>
      </c>
      <c r="K79">
        <v>4884</v>
      </c>
      <c r="L79" s="162">
        <v>0.4360928299272601</v>
      </c>
      <c r="M79" s="162">
        <v>0.5639071700727398</v>
      </c>
    </row>
    <row r="80" spans="1:13" ht="12.75">
      <c r="A80" s="135" t="s">
        <v>278</v>
      </c>
      <c r="B80" s="136">
        <v>3777</v>
      </c>
      <c r="C80" s="137">
        <v>4884</v>
      </c>
      <c r="D80" s="138">
        <v>8661</v>
      </c>
      <c r="H80" t="s">
        <v>281</v>
      </c>
      <c r="I80" t="s">
        <v>64</v>
      </c>
      <c r="J80">
        <v>4233</v>
      </c>
      <c r="K80">
        <v>6204</v>
      </c>
      <c r="L80" s="162">
        <v>0.40557631503305547</v>
      </c>
      <c r="M80" s="162">
        <v>0.5944236849669445</v>
      </c>
    </row>
    <row r="81" spans="1:13" ht="12.75">
      <c r="A81" s="135" t="s">
        <v>281</v>
      </c>
      <c r="B81" s="136">
        <v>4233</v>
      </c>
      <c r="C81" s="137">
        <v>6204</v>
      </c>
      <c r="D81" s="138">
        <v>10437</v>
      </c>
      <c r="H81" t="s">
        <v>282</v>
      </c>
      <c r="I81" t="s">
        <v>65</v>
      </c>
      <c r="J81">
        <v>27369</v>
      </c>
      <c r="K81">
        <v>15498</v>
      </c>
      <c r="L81" s="162">
        <v>0.6384631534747008</v>
      </c>
      <c r="M81" s="162">
        <v>0.36153684652529916</v>
      </c>
    </row>
    <row r="82" spans="1:13" ht="12.75">
      <c r="A82" s="135" t="s">
        <v>282</v>
      </c>
      <c r="B82" s="136">
        <v>27369</v>
      </c>
      <c r="C82" s="137">
        <v>15498</v>
      </c>
      <c r="D82" s="138">
        <v>42867</v>
      </c>
      <c r="H82" t="s">
        <v>283</v>
      </c>
      <c r="I82" t="s">
        <v>66</v>
      </c>
      <c r="J82">
        <v>331260</v>
      </c>
      <c r="K82">
        <v>8985</v>
      </c>
      <c r="L82" s="162">
        <v>0.9735925583035754</v>
      </c>
      <c r="M82" s="162">
        <v>0.026407441696424633</v>
      </c>
    </row>
    <row r="83" spans="1:13" ht="12.75">
      <c r="A83" s="135" t="s">
        <v>283</v>
      </c>
      <c r="B83" s="136">
        <v>331260</v>
      </c>
      <c r="C83" s="137">
        <v>8985</v>
      </c>
      <c r="D83" s="138">
        <v>340245</v>
      </c>
      <c r="H83" t="s">
        <v>285</v>
      </c>
      <c r="I83" t="s">
        <v>67</v>
      </c>
      <c r="J83">
        <v>4644</v>
      </c>
      <c r="K83">
        <v>3507</v>
      </c>
      <c r="L83" s="162">
        <v>0.5697460434302539</v>
      </c>
      <c r="M83" s="162">
        <v>0.430253956569746</v>
      </c>
    </row>
    <row r="84" spans="1:13" ht="12.75">
      <c r="A84" s="135" t="s">
        <v>284</v>
      </c>
      <c r="B84" s="136">
        <v>4644</v>
      </c>
      <c r="C84" s="137">
        <v>3507</v>
      </c>
      <c r="D84" s="138">
        <v>8151</v>
      </c>
      <c r="H84" t="s">
        <v>286</v>
      </c>
      <c r="I84" t="s">
        <v>68</v>
      </c>
      <c r="J84">
        <v>13188</v>
      </c>
      <c r="K84">
        <v>20484</v>
      </c>
      <c r="L84" s="162">
        <v>0.39166072701354243</v>
      </c>
      <c r="M84" s="162">
        <v>0.6083392729864576</v>
      </c>
    </row>
    <row r="85" spans="1:13" ht="12.75">
      <c r="A85" s="135" t="s">
        <v>285</v>
      </c>
      <c r="B85" s="136">
        <v>13188</v>
      </c>
      <c r="C85" s="137">
        <v>20484</v>
      </c>
      <c r="D85" s="138">
        <v>33672</v>
      </c>
      <c r="H85" t="s">
        <v>287</v>
      </c>
      <c r="I85" t="s">
        <v>69</v>
      </c>
      <c r="J85">
        <v>16707</v>
      </c>
      <c r="K85">
        <v>10662</v>
      </c>
      <c r="L85" s="162">
        <v>0.6104351638715335</v>
      </c>
      <c r="M85" s="162">
        <v>0.38956483612846654</v>
      </c>
    </row>
    <row r="86" spans="1:13" ht="12.75">
      <c r="A86" s="135" t="s">
        <v>286</v>
      </c>
      <c r="B86" s="136">
        <v>16707</v>
      </c>
      <c r="C86" s="137">
        <v>10662</v>
      </c>
      <c r="D86" s="138">
        <v>27369</v>
      </c>
      <c r="H86" t="s">
        <v>288</v>
      </c>
      <c r="I86" t="s">
        <v>70</v>
      </c>
      <c r="J86">
        <v>33372</v>
      </c>
      <c r="K86">
        <v>9540</v>
      </c>
      <c r="L86" s="162">
        <v>0.7776845637583892</v>
      </c>
      <c r="M86" s="162">
        <v>0.22231543624161074</v>
      </c>
    </row>
    <row r="87" spans="1:13" ht="12.75">
      <c r="A87" s="135" t="s">
        <v>287</v>
      </c>
      <c r="B87" s="136">
        <v>33372</v>
      </c>
      <c r="C87" s="137">
        <v>9540</v>
      </c>
      <c r="D87" s="138">
        <v>42912</v>
      </c>
      <c r="H87" t="s">
        <v>289</v>
      </c>
      <c r="I87" t="s">
        <v>71</v>
      </c>
      <c r="J87">
        <v>1770</v>
      </c>
      <c r="K87">
        <v>2154</v>
      </c>
      <c r="L87" s="162">
        <v>0.4510703363914373</v>
      </c>
      <c r="M87" s="162">
        <v>0.5489296636085627</v>
      </c>
    </row>
    <row r="88" spans="1:13" ht="12.75">
      <c r="A88" s="135" t="s">
        <v>288</v>
      </c>
      <c r="B88" s="136">
        <v>1770</v>
      </c>
      <c r="C88" s="137">
        <v>2154</v>
      </c>
      <c r="D88" s="138">
        <v>3924</v>
      </c>
      <c r="H88" t="s">
        <v>72</v>
      </c>
      <c r="I88" t="s">
        <v>73</v>
      </c>
      <c r="J88">
        <v>3189</v>
      </c>
      <c r="K88">
        <v>4026</v>
      </c>
      <c r="L88" s="162">
        <v>0.441995841995842</v>
      </c>
      <c r="M88" s="162">
        <v>0.558004158004158</v>
      </c>
    </row>
    <row r="89" spans="1:13" ht="12.75">
      <c r="A89" s="135" t="s">
        <v>289</v>
      </c>
      <c r="B89" s="136">
        <v>3189</v>
      </c>
      <c r="C89" s="137">
        <v>4026</v>
      </c>
      <c r="D89" s="138">
        <v>7215</v>
      </c>
      <c r="H89" t="s">
        <v>290</v>
      </c>
      <c r="I89" t="s">
        <v>74</v>
      </c>
      <c r="J89">
        <v>12360</v>
      </c>
      <c r="K89">
        <v>7890</v>
      </c>
      <c r="L89" s="162">
        <v>0.6103703703703703</v>
      </c>
      <c r="M89" s="162">
        <v>0.3896296296296296</v>
      </c>
    </row>
    <row r="90" spans="1:13" ht="12.75">
      <c r="A90" s="135" t="s">
        <v>290</v>
      </c>
      <c r="B90" s="136">
        <v>12360</v>
      </c>
      <c r="C90" s="137">
        <v>7890</v>
      </c>
      <c r="D90" s="138">
        <v>20250</v>
      </c>
      <c r="H90" t="s">
        <v>292</v>
      </c>
      <c r="I90" t="s">
        <v>75</v>
      </c>
      <c r="J90">
        <v>9300</v>
      </c>
      <c r="K90">
        <v>7347</v>
      </c>
      <c r="L90" s="162">
        <v>0.5586592178770949</v>
      </c>
      <c r="M90" s="162">
        <v>0.441340782122905</v>
      </c>
    </row>
    <row r="91" spans="1:13" ht="12.75">
      <c r="A91" s="135" t="s">
        <v>292</v>
      </c>
      <c r="B91" s="136">
        <v>9300</v>
      </c>
      <c r="C91" s="137">
        <v>7347</v>
      </c>
      <c r="D91" s="138">
        <v>16647</v>
      </c>
      <c r="H91" t="s">
        <v>293</v>
      </c>
      <c r="I91" t="s">
        <v>76</v>
      </c>
      <c r="J91">
        <v>17805</v>
      </c>
      <c r="K91">
        <v>6597</v>
      </c>
      <c r="L91" s="162">
        <v>0.7296533071059749</v>
      </c>
      <c r="M91" s="162">
        <v>0.2703466928940251</v>
      </c>
    </row>
    <row r="92" spans="1:13" ht="12.75">
      <c r="A92" s="135" t="s">
        <v>293</v>
      </c>
      <c r="B92" s="136">
        <v>17805</v>
      </c>
      <c r="C92" s="137">
        <v>6597</v>
      </c>
      <c r="D92" s="138">
        <v>24402</v>
      </c>
      <c r="H92" t="s">
        <v>294</v>
      </c>
      <c r="I92" t="s">
        <v>77</v>
      </c>
      <c r="J92">
        <v>107634</v>
      </c>
      <c r="K92">
        <v>11079</v>
      </c>
      <c r="L92" s="162">
        <v>0.9066740795026661</v>
      </c>
      <c r="M92" s="162">
        <v>0.0933259204973339</v>
      </c>
    </row>
    <row r="93" spans="1:13" ht="12.75">
      <c r="A93" s="135" t="s">
        <v>294</v>
      </c>
      <c r="B93" s="136">
        <v>107634</v>
      </c>
      <c r="C93" s="137">
        <v>11079</v>
      </c>
      <c r="D93" s="138">
        <v>118713</v>
      </c>
      <c r="H93" t="s">
        <v>295</v>
      </c>
      <c r="I93" t="s">
        <v>78</v>
      </c>
      <c r="J93">
        <v>8382</v>
      </c>
      <c r="K93">
        <v>8547</v>
      </c>
      <c r="L93" s="162">
        <v>0.4951267056530214</v>
      </c>
      <c r="M93" s="162">
        <v>0.5048732943469786</v>
      </c>
    </row>
    <row r="94" spans="1:13" ht="12.75">
      <c r="A94" s="135" t="s">
        <v>295</v>
      </c>
      <c r="B94" s="136">
        <v>8382</v>
      </c>
      <c r="C94" s="137">
        <v>8547</v>
      </c>
      <c r="D94" s="138">
        <v>16929</v>
      </c>
      <c r="H94" t="s">
        <v>297</v>
      </c>
      <c r="I94" t="s">
        <v>79</v>
      </c>
      <c r="J94">
        <v>11553</v>
      </c>
      <c r="K94">
        <v>19554</v>
      </c>
      <c r="L94" s="162">
        <v>0.3713955058346996</v>
      </c>
      <c r="M94" s="162">
        <v>0.6286044941653004</v>
      </c>
    </row>
    <row r="95" spans="1:13" ht="12.75">
      <c r="A95" s="135" t="s">
        <v>297</v>
      </c>
      <c r="B95" s="136">
        <v>11553</v>
      </c>
      <c r="C95" s="137">
        <v>19554</v>
      </c>
      <c r="D95" s="138">
        <v>31107</v>
      </c>
      <c r="H95" t="s">
        <v>298</v>
      </c>
      <c r="I95" t="s">
        <v>80</v>
      </c>
      <c r="J95">
        <v>8394</v>
      </c>
      <c r="K95">
        <v>3720</v>
      </c>
      <c r="L95" s="162">
        <v>0.6929172857850421</v>
      </c>
      <c r="M95" s="162">
        <v>0.3070827142149579</v>
      </c>
    </row>
    <row r="96" spans="1:13" ht="12.75">
      <c r="A96" s="135" t="s">
        <v>298</v>
      </c>
      <c r="B96" s="136">
        <v>8394</v>
      </c>
      <c r="C96" s="137">
        <v>3720</v>
      </c>
      <c r="D96" s="138">
        <v>12114</v>
      </c>
      <c r="H96" t="s">
        <v>299</v>
      </c>
      <c r="I96" t="s">
        <v>81</v>
      </c>
      <c r="J96">
        <v>45582</v>
      </c>
      <c r="K96">
        <v>5040</v>
      </c>
      <c r="L96" s="162">
        <v>0.9004385445063411</v>
      </c>
      <c r="M96" s="162">
        <v>0.09956145549365888</v>
      </c>
    </row>
    <row r="97" spans="1:4" ht="12.75">
      <c r="A97" s="135" t="s">
        <v>299</v>
      </c>
      <c r="B97" s="136">
        <v>45582</v>
      </c>
      <c r="C97" s="137">
        <v>5040</v>
      </c>
      <c r="D97" s="138">
        <v>50622</v>
      </c>
    </row>
    <row r="98" spans="1:4" ht="12.75">
      <c r="A98" s="135" t="s">
        <v>220</v>
      </c>
      <c r="B98" s="136">
        <v>78</v>
      </c>
      <c r="C98" s="137">
        <v>336</v>
      </c>
      <c r="D98" s="138">
        <v>414</v>
      </c>
    </row>
    <row r="99" spans="1:4" ht="12.75">
      <c r="A99" s="139" t="s">
        <v>215</v>
      </c>
      <c r="B99" s="141">
        <v>3399114</v>
      </c>
      <c r="C99" s="142">
        <v>683391</v>
      </c>
      <c r="D99" s="143">
        <v>4082505</v>
      </c>
    </row>
    <row r="100" spans="1:4" ht="12.75">
      <c r="A100" s="134"/>
      <c r="B100" s="135"/>
      <c r="C100" s="136"/>
      <c r="D100" s="137"/>
    </row>
    <row r="101" spans="1:4" ht="12.75">
      <c r="A101" s="134"/>
      <c r="B101" s="135"/>
      <c r="C101" s="136"/>
      <c r="D101" s="137"/>
    </row>
    <row r="102" spans="1:4" ht="12.75">
      <c r="A102" s="134"/>
      <c r="B102" s="135"/>
      <c r="C102" s="136"/>
      <c r="D102" s="137"/>
    </row>
    <row r="103" spans="1:4" ht="12.75">
      <c r="A103" s="134"/>
      <c r="B103" s="135"/>
      <c r="C103" s="136"/>
      <c r="D103" s="137"/>
    </row>
    <row r="104" spans="1:4" ht="12.75">
      <c r="A104" s="134"/>
      <c r="B104" s="135"/>
      <c r="C104" s="136"/>
      <c r="D104" s="137"/>
    </row>
    <row r="105" spans="1:4" ht="12.75">
      <c r="A105" s="128"/>
      <c r="B105" s="125"/>
      <c r="C105" s="131"/>
      <c r="D105" s="132"/>
    </row>
    <row r="106" spans="1:4" ht="12.75">
      <c r="A106" s="128"/>
      <c r="B106" s="128"/>
      <c r="C106" s="131"/>
      <c r="D106" s="132"/>
    </row>
    <row r="107" spans="1:4" ht="12.75">
      <c r="A107" s="134"/>
      <c r="B107" s="135"/>
      <c r="C107" s="136"/>
      <c r="D107" s="137"/>
    </row>
    <row r="108" spans="1:4" ht="12.75">
      <c r="A108" s="134"/>
      <c r="B108" s="135"/>
      <c r="C108" s="136"/>
      <c r="D108" s="137"/>
    </row>
    <row r="109" spans="1:4" ht="12.75">
      <c r="A109" s="134"/>
      <c r="B109" s="135"/>
      <c r="C109" s="136"/>
      <c r="D109" s="137"/>
    </row>
    <row r="110" spans="1:4" ht="12.75">
      <c r="A110" s="128"/>
      <c r="B110" s="125"/>
      <c r="C110" s="131"/>
      <c r="D110" s="132"/>
    </row>
    <row r="111" spans="1:4" ht="12.75">
      <c r="A111" s="128"/>
      <c r="B111" s="128"/>
      <c r="C111" s="131"/>
      <c r="D111" s="132"/>
    </row>
    <row r="112" spans="1:4" ht="12.75">
      <c r="A112" s="128"/>
      <c r="B112" s="125"/>
      <c r="C112" s="131"/>
      <c r="D112" s="132"/>
    </row>
    <row r="113" spans="1:4" ht="12.75">
      <c r="A113" s="128"/>
      <c r="B113" s="128"/>
      <c r="C113" s="131"/>
      <c r="D113" s="132"/>
    </row>
    <row r="114" spans="1:4" ht="12.75">
      <c r="A114" s="134"/>
      <c r="B114" s="135"/>
      <c r="C114" s="136"/>
      <c r="D114" s="137"/>
    </row>
    <row r="115" spans="1:4" ht="12.75">
      <c r="A115" s="128"/>
      <c r="B115" s="125"/>
      <c r="C115" s="131"/>
      <c r="D115" s="132"/>
    </row>
    <row r="116" spans="1:4" ht="12.75">
      <c r="A116" s="128"/>
      <c r="B116" s="128"/>
      <c r="C116" s="131"/>
      <c r="D116" s="132"/>
    </row>
    <row r="117" spans="1:4" ht="12.75">
      <c r="A117" s="134"/>
      <c r="B117" s="135"/>
      <c r="C117" s="136"/>
      <c r="D117" s="137"/>
    </row>
    <row r="118" spans="1:4" ht="12.75">
      <c r="A118" s="128"/>
      <c r="B118" s="125"/>
      <c r="C118" s="131"/>
      <c r="D118" s="132"/>
    </row>
    <row r="119" spans="1:4" ht="12.75">
      <c r="A119" s="128"/>
      <c r="B119" s="128"/>
      <c r="C119" s="131"/>
      <c r="D119" s="132"/>
    </row>
    <row r="120" spans="1:4" ht="12.75">
      <c r="A120" s="128"/>
      <c r="B120" s="125"/>
      <c r="C120" s="131"/>
      <c r="D120" s="132"/>
    </row>
    <row r="121" spans="1:4" ht="12.75">
      <c r="A121" s="139"/>
      <c r="B121" s="140"/>
      <c r="C121" s="141"/>
      <c r="D121" s="14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Institute of Geological &amp; Nuclear Sciences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Graham Leonard</dc:creator>
  <cp:keywords/>
  <dc:description/>
  <cp:lastModifiedBy>coetzeda</cp:lastModifiedBy>
  <cp:lastPrinted>2009-03-03T02:14:58Z</cp:lastPrinted>
  <dcterms:created xsi:type="dcterms:W3CDTF">2008-06-04T08:36:39Z</dcterms:created>
  <dcterms:modified xsi:type="dcterms:W3CDTF">2009-05-12T04:17:04Z</dcterms:modified>
  <cp:category/>
  <cp:version/>
  <cp:contentType/>
  <cp:contentStatus/>
</cp:coreProperties>
</file>