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mlet\UserShares\dpmc\data\RountreeL\desktop\"/>
    </mc:Choice>
  </mc:AlternateContent>
  <bookViews>
    <workbookView xWindow="555" yWindow="195" windowWidth="28020" windowHeight="1471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expenses'!$A$1:$E$27</definedName>
    <definedName name="_xlnm.Print_Area" localSheetId="4">'Gifts and benefits'!$A$1:$F$37</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4" l="1"/>
  <c r="C21" i="3"/>
  <c r="C25" i="2"/>
  <c r="C36" i="1"/>
  <c r="C50" i="1"/>
  <c r="C22" i="1"/>
  <c r="B6" i="13" l="1"/>
  <c r="E60" i="13"/>
  <c r="C60" i="13"/>
  <c r="C28" i="4"/>
  <c r="C27" i="4"/>
  <c r="B60" i="13" l="1"/>
  <c r="B59" i="13"/>
  <c r="D59" i="13"/>
  <c r="B58" i="13"/>
  <c r="D58" i="13"/>
  <c r="D57" i="13"/>
  <c r="B57" i="13"/>
  <c r="D56" i="13"/>
  <c r="B56" i="13"/>
  <c r="D55" i="13"/>
  <c r="B55" i="13"/>
  <c r="B2" i="4"/>
  <c r="B3" i="4"/>
  <c r="B2" i="3"/>
  <c r="B3" i="3"/>
  <c r="B2" i="2"/>
  <c r="B3" i="2"/>
  <c r="B2" i="1"/>
  <c r="B3" i="1"/>
  <c r="F58" i="13" l="1"/>
  <c r="D25" i="2" s="1"/>
  <c r="F60" i="13"/>
  <c r="E26" i="4" s="1"/>
  <c r="F59" i="13"/>
  <c r="D21" i="3" s="1"/>
  <c r="F57" i="13"/>
  <c r="D50" i="1" s="1"/>
  <c r="F56" i="13"/>
  <c r="D36" i="1" s="1"/>
  <c r="F55" i="13"/>
  <c r="D22" i="1" s="1"/>
  <c r="C13" i="13"/>
  <c r="C12" i="13"/>
  <c r="C11" i="13"/>
  <c r="C16" i="13" l="1"/>
  <c r="C17" i="13"/>
  <c r="B5" i="4" l="1"/>
  <c r="B4" i="4"/>
  <c r="B5" i="3"/>
  <c r="B4" i="3"/>
  <c r="B5" i="2"/>
  <c r="B4" i="2"/>
  <c r="B5" i="1"/>
  <c r="B4" i="1"/>
  <c r="C15" i="13" l="1"/>
  <c r="F12" i="13" l="1"/>
  <c r="C26" i="4"/>
  <c r="F11" i="13" s="1"/>
  <c r="F13" i="13" l="1"/>
  <c r="B50" i="1"/>
  <c r="B17" i="13" s="1"/>
  <c r="B36" i="1"/>
  <c r="B16" i="13" s="1"/>
  <c r="B22" i="1"/>
  <c r="B15" i="13" s="1"/>
  <c r="B21"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<sst xmlns="http://schemas.openxmlformats.org/spreadsheetml/2006/main" count="243" uniqueCount="153">
  <si>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</si>
  <si>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</si>
  <si>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</si>
  <si>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</si>
  <si>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</si>
  <si>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</si>
  <si>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</si>
  <si>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</si>
  <si>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</si>
  <si>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</si>
  <si>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</si>
  <si>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</si>
  <si>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</si>
  <si>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</si>
  <si>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</si>
  <si>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</si>
  <si>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</si>
  <si>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</si>
  <si>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</si>
  <si>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</si>
  <si>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</si>
  <si>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</si>
  <si>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</si>
  <si>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</si>
  <si>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</si>
  <si>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</si>
  <si>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</si>
  <si>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</si>
  <si>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</si>
  <si>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</si>
  <si>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</si>
  <si>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</si>
  <si>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</si>
  <si>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</si>
  <si>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</si>
  <si>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</si>
  <si>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</si>
  <si>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</si>
  <si>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</si>
  <si>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</si>
  <si>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</si>
  <si>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</si>
  <si>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</si>
  <si>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</si>
  <si>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</si>
  <si>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</si>
  <si>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</si>
  <si>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</si>
  <si>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</si>
  <si>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</si>
  <si>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</si>
  <si>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</si>
  <si>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</si>
  <si>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</si>
  <si>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</si>
  <si>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</si>
  <si>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</si>
  <si>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</si>
  <si>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</si>
  <si>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</si>
  <si>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</si>
  <si>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</si>
  <si>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</si>
  <si>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</si>
  <si>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</si>
  <si>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</si>
  <si>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</si>
  <si>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</si>
  <si>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</si>
  <si>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</si>
  <si>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</si>
  <si>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</si>
  <si>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</si>
  <si>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</si>
  <si>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</si>
  <si>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</si>
  <si>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</si>
  <si>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</si>
  <si>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</si>
  <si>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</si>
  <si>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</si>
  <si>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</si>
  <si>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</si>
  <si>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</si>
  <si>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</si>
  <si>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</si>
  <si>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</si>
  <si>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</si>
  <si>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</si>
  <si>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</si>
  <si>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</si>
  <si>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</si>
  <si>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</si>
  <si>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</si>
  <si>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</si>
  <si>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</si>
  <si>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</si>
  <si>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</si>
  <si>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</si>
  <si>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</si>
  <si>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</si>
  <si>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</si>
  <si>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</si>
  <si>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</si>
  <si>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</si>
  <si>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</si>
  <si>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</si>
  <si>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</si>
  <si>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</si>
  <si>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</si>
  <si>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</si>
  <si>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</si>
  <si>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</si>
  <si>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</si>
  <si>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</si>
  <si>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</si>
  <si>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</si>
  <si>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</si>
  <si>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</si>
  <si>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</si>
  <si>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National Emergency Management Agency</t>
  </si>
  <si>
    <t>Carolyn Schwalger</t>
  </si>
  <si>
    <t>Wellington/Auckland</t>
  </si>
  <si>
    <t>Auckland/Wellington</t>
  </si>
  <si>
    <t>Wellington/Christchurch</t>
  </si>
  <si>
    <t>Christchurch/Wellington</t>
  </si>
  <si>
    <t>Airfare</t>
  </si>
  <si>
    <t>Attending staff development day</t>
  </si>
  <si>
    <t>Returning home after attending staff development day</t>
  </si>
  <si>
    <t>Build relationship with Senior Leadership Team of Fire and Emergency NZ</t>
  </si>
  <si>
    <t>Wellington</t>
  </si>
  <si>
    <t>Building relationships with staff in Christchurch</t>
  </si>
  <si>
    <t>Returning home after building relationships with staff in Christchurch</t>
  </si>
  <si>
    <t>Lunch for 20 people</t>
  </si>
  <si>
    <t>Launch of National Emergency Management Agency</t>
  </si>
  <si>
    <t>Catering and cake for 120 people</t>
  </si>
  <si>
    <t>COVID-19 All of Government Response Dinner</t>
  </si>
  <si>
    <t>Governor-General of New Zealand</t>
  </si>
  <si>
    <t>plus guest</t>
  </si>
  <si>
    <t>Farewell to Michael Swain</t>
  </si>
  <si>
    <t>Ministry of Foreign Affairs and Trade</t>
  </si>
  <si>
    <t>National Crisis Management Centre closeout event</t>
  </si>
  <si>
    <t>All of Governement Controller</t>
  </si>
  <si>
    <t>Canterbury Volunteers Civil Defence Emergency Management Conference</t>
  </si>
  <si>
    <t>Chief Executive Enviornment Canterbury</t>
  </si>
  <si>
    <t>Unable to attend due to response to Whaakari/White Island</t>
  </si>
  <si>
    <t>Unable to attend as conference was cancelled due to COVID-19</t>
  </si>
  <si>
    <t>No information to disclose</t>
  </si>
  <si>
    <t>Monthly fee</t>
  </si>
  <si>
    <t>Phone and data costs</t>
  </si>
  <si>
    <t>Parking at Wellington Airport</t>
  </si>
  <si>
    <t>Car Parking</t>
  </si>
  <si>
    <t>Glenn McStay,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</si>
</sst>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6" sqref="B6:F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121</v>
      </c>
      <c r="C3" s="149"/>
      <c r="D3" s="149"/>
      <c r="E3" s="149"/>
      <c r="F3" s="149"/>
      <c r="G3" s="46"/>
      <c r="H3" s="46"/>
      <c r="I3" s="46"/>
      <c r="J3" s="46"/>
      <c r="K3" s="46"/>
    </row>
    <row r="4" spans="1:11" ht="21" customHeight="1" x14ac:dyDescent="0.2">
      <c r="A4" s="4" t="s">
        <v>5</v>
      </c>
      <c r="B4" s="150">
        <v>43800</v>
      </c>
      <c r="C4" s="150"/>
      <c r="D4" s="150"/>
      <c r="E4" s="150"/>
      <c r="F4" s="150"/>
      <c r="G4" s="46"/>
      <c r="H4" s="46"/>
      <c r="I4" s="46"/>
      <c r="J4" s="46"/>
      <c r="K4" s="46"/>
    </row>
    <row r="5" spans="1:11" ht="21" customHeight="1" x14ac:dyDescent="0.2">
      <c r="A5" s="4" t="s">
        <v>6</v>
      </c>
      <c r="B5" s="150">
        <v>44012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152</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1042</v>
      </c>
      <c r="C11" s="82" t="str">
        <f>IF(Travel!B6="",A34,Travel!B6)</f>
        <v>Figures include GST (where applicable)</v>
      </c>
      <c r="D11" s="8"/>
      <c r="E11" s="10" t="s">
        <v>17</v>
      </c>
      <c r="F11" s="56">
        <f>'Gifts and benefits'!C26</f>
        <v>4</v>
      </c>
      <c r="G11" s="47"/>
      <c r="H11" s="47"/>
      <c r="I11" s="47"/>
      <c r="J11" s="47"/>
      <c r="K11" s="47"/>
    </row>
    <row r="12" spans="1:11" ht="27.75" customHeight="1" x14ac:dyDescent="0.2">
      <c r="A12" s="10" t="s">
        <v>0</v>
      </c>
      <c r="B12" s="75">
        <f>Hospitality!B25</f>
        <v>2758.75</v>
      </c>
      <c r="C12" s="82" t="str">
        <f>IF(Hospitality!B6="",A34,Hospitality!B6)</f>
        <v>Figures include GST (where applicable)</v>
      </c>
      <c r="D12" s="8"/>
      <c r="E12" s="10" t="s">
        <v>18</v>
      </c>
      <c r="F12" s="56">
        <f>'Gifts and benefits'!C27</f>
        <v>4</v>
      </c>
      <c r="G12" s="47"/>
      <c r="H12" s="47"/>
      <c r="I12" s="47"/>
      <c r="J12" s="47"/>
      <c r="K12" s="47"/>
    </row>
    <row r="13" spans="1:11" ht="27.75" customHeight="1" x14ac:dyDescent="0.2">
      <c r="A13" s="10" t="s">
        <v>19</v>
      </c>
      <c r="B13" s="75">
        <f>'All other expenses'!B21</f>
        <v>322.45999999999998</v>
      </c>
      <c r="C13" s="82" t="str">
        <f>IF('All other expenses'!B6="",A34,'All other expenses'!B6)</f>
        <v>Figures include GST (where applicable)</v>
      </c>
      <c r="D13" s="8"/>
      <c r="E13" s="10" t="s">
        <v>20</v>
      </c>
      <c r="F13" s="56">
        <f>'Gifts and benefits'!C28</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Travel!B36</f>
        <v>1042</v>
      </c>
      <c r="C16" s="84" t="str">
        <f>C11</f>
        <v>Figures include GST (where applicable)</v>
      </c>
      <c r="D16" s="59"/>
      <c r="E16" s="8"/>
      <c r="F16" s="60"/>
      <c r="G16" s="46"/>
      <c r="H16" s="46"/>
      <c r="I16" s="46"/>
      <c r="J16" s="46"/>
      <c r="K16" s="46"/>
    </row>
    <row r="17" spans="1:11" ht="27.75" customHeight="1" x14ac:dyDescent="0.2">
      <c r="A17" s="11" t="s">
        <v>23</v>
      </c>
      <c r="B17" s="77">
        <f>Travel!B50</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COUNT(Travel!B26:B35)</f>
        <v>4</v>
      </c>
      <c r="C56" s="90"/>
      <c r="D56" s="90">
        <f>COUNTIF(Travel!D26:D35,"*")</f>
        <v>4</v>
      </c>
      <c r="E56" s="91"/>
      <c r="F56" s="91" t="b">
        <f>MIN(B56,D56)=MAX(B56,D56)</f>
        <v>1</v>
      </c>
    </row>
    <row r="57" spans="1:11" hidden="1" x14ac:dyDescent="0.2">
      <c r="A57" s="101"/>
      <c r="B57" s="90">
        <f>COUNT(Travel!B40:B49)</f>
        <v>0</v>
      </c>
      <c r="C57" s="90"/>
      <c r="D57" s="90">
        <f>COUNTIF(Travel!D40:D49,"*")</f>
        <v>0</v>
      </c>
      <c r="E57" s="91"/>
      <c r="F57" s="91" t="b">
        <f>MIN(B57,D57)=MAX(B57,D57)</f>
        <v>1</v>
      </c>
    </row>
    <row r="58" spans="1:11" hidden="1" x14ac:dyDescent="0.2">
      <c r="A58" s="102" t="s">
        <v>57</v>
      </c>
      <c r="B58" s="92">
        <f>COUNT(Hospitality!B11:B24)</f>
        <v>2</v>
      </c>
      <c r="C58" s="92"/>
      <c r="D58" s="92">
        <f>COUNTIF(Hospitality!D11:D24,"*")</f>
        <v>2</v>
      </c>
      <c r="E58" s="93"/>
      <c r="F58" s="93" t="b">
        <f>MIN(B58,D58)=MAX(B58,D58)</f>
        <v>1</v>
      </c>
    </row>
    <row r="59" spans="1:11" hidden="1" x14ac:dyDescent="0.2">
      <c r="A59" s="103" t="s">
        <v>58</v>
      </c>
      <c r="B59" s="91">
        <f>COUNT('All other expenses'!B11:B20)</f>
        <v>8</v>
      </c>
      <c r="C59" s="91"/>
      <c r="D59" s="91">
        <f>COUNTIF('All other expenses'!D11:D20,"*")</f>
        <v>8</v>
      </c>
      <c r="E59" s="91"/>
      <c r="F59" s="91" t="b">
        <f>MIN(B59,D59)=MAX(B59,D59)</f>
        <v>1</v>
      </c>
    </row>
    <row r="60" spans="1:11" hidden="1" x14ac:dyDescent="0.2">
      <c r="A60" s="102" t="s">
        <v>59</v>
      </c>
      <c r="B60" s="92">
        <f>COUNTIF('Gifts and benefits'!B11:B25,"*")</f>
        <v>4</v>
      </c>
      <c r="C60" s="92">
        <f>COUNTIF('Gifts and benefits'!C11:C25,"*")</f>
        <v>4</v>
      </c>
      <c r="D60" s="92"/>
      <c r="E60" s="92">
        <f>COUNTA('Gifts and benefits'!E11:E25)</f>
        <v>4</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3" operator="equal">
      <formula>$A$36</formula>
    </cfRule>
  </conditionalFormatting>
  <conditionalFormatting sqref="B8:F8">
    <cfRule type="cellIs" dxfId="0" priority="1" operator="equal">
      <formula>$A$36</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National Emergency Management Agency</v>
      </c>
      <c r="C2" s="151"/>
      <c r="D2" s="151"/>
      <c r="E2" s="151"/>
      <c r="F2" s="46"/>
    </row>
    <row r="3" spans="1:6" ht="21" customHeight="1" x14ac:dyDescent="0.2">
      <c r="A3" s="4" t="s">
        <v>61</v>
      </c>
      <c r="B3" s="151" t="str">
        <f>'Summary and sign-off'!B3:F3</f>
        <v>Carolyn Schwalger</v>
      </c>
      <c r="C3" s="151"/>
      <c r="D3" s="151"/>
      <c r="E3" s="151"/>
      <c r="F3" s="46"/>
    </row>
    <row r="4" spans="1:6" ht="21" customHeight="1" x14ac:dyDescent="0.2">
      <c r="A4" s="4" t="s">
        <v>62</v>
      </c>
      <c r="B4" s="151">
        <f>'Summary and sign-off'!B4:F4</f>
        <v>43800</v>
      </c>
      <c r="C4" s="151"/>
      <c r="D4" s="151"/>
      <c r="E4" s="151"/>
      <c r="F4" s="46"/>
    </row>
    <row r="5" spans="1:6" ht="21" customHeight="1" x14ac:dyDescent="0.2">
      <c r="A5" s="4" t="s">
        <v>63</v>
      </c>
      <c r="B5" s="151">
        <f>'Summary and sign-off'!B5:F5</f>
        <v>44012</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t="s">
        <v>147</v>
      </c>
      <c r="B13" s="134"/>
      <c r="C13" s="135"/>
      <c r="D13" s="135"/>
      <c r="E13" s="136"/>
      <c r="F13" s="1"/>
    </row>
    <row r="14" spans="1:6" s="68" customFormat="1" x14ac:dyDescent="0.2">
      <c r="A14" s="133"/>
      <c r="B14" s="134"/>
      <c r="C14" s="135"/>
      <c r="D14" s="135"/>
      <c r="E14" s="136"/>
      <c r="F14" s="1"/>
    </row>
    <row r="15" spans="1:6" s="68" customFormat="1" x14ac:dyDescent="0.2">
      <c r="A15" s="137"/>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2">
      <c r="A23" s="27"/>
      <c r="B23" s="22"/>
      <c r="C23" s="27"/>
      <c r="D23" s="27"/>
      <c r="E23" s="27"/>
      <c r="F23" s="27"/>
    </row>
    <row r="24" spans="1:6" ht="24.75" customHeight="1" x14ac:dyDescent="0.2">
      <c r="A24" s="153" t="s">
        <v>74</v>
      </c>
      <c r="B24" s="153"/>
      <c r="C24" s="153"/>
      <c r="D24" s="153"/>
      <c r="E24" s="153"/>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v>43861</v>
      </c>
      <c r="B27" s="134">
        <v>271</v>
      </c>
      <c r="C27" s="135" t="s">
        <v>127</v>
      </c>
      <c r="D27" s="135" t="s">
        <v>126</v>
      </c>
      <c r="E27" s="136" t="s">
        <v>122</v>
      </c>
      <c r="F27" s="1"/>
    </row>
    <row r="28" spans="1:6" s="68" customFormat="1" x14ac:dyDescent="0.2">
      <c r="A28" s="133">
        <v>43861</v>
      </c>
      <c r="B28" s="134">
        <v>271</v>
      </c>
      <c r="C28" s="135" t="s">
        <v>128</v>
      </c>
      <c r="D28" s="135" t="s">
        <v>126</v>
      </c>
      <c r="E28" s="136" t="s">
        <v>123</v>
      </c>
      <c r="F28" s="1"/>
    </row>
    <row r="29" spans="1:6" s="68" customFormat="1" x14ac:dyDescent="0.2">
      <c r="A29" s="133">
        <v>43872</v>
      </c>
      <c r="B29" s="134">
        <v>250</v>
      </c>
      <c r="C29" s="135" t="s">
        <v>131</v>
      </c>
      <c r="D29" s="135" t="s">
        <v>126</v>
      </c>
      <c r="E29" s="136" t="s">
        <v>124</v>
      </c>
      <c r="F29" s="1"/>
    </row>
    <row r="30" spans="1:6" s="68" customFormat="1" x14ac:dyDescent="0.2">
      <c r="A30" s="133">
        <v>43872</v>
      </c>
      <c r="B30" s="134">
        <v>250</v>
      </c>
      <c r="C30" s="135" t="s">
        <v>132</v>
      </c>
      <c r="D30" s="135" t="s">
        <v>126</v>
      </c>
      <c r="E30" s="136" t="s">
        <v>125</v>
      </c>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76</v>
      </c>
      <c r="B36" s="87">
        <f>SUM(B26:B35)</f>
        <v>1042</v>
      </c>
      <c r="C36" s="144" t="str">
        <f>IF(SUBTOTAL(3,B26:B35)=SUBTOTAL(103,B26:B35),'Summary and sign-off'!$A$48,'Summary and sign-off'!$A$49)</f>
        <v>Check - there are no hidden rows with data</v>
      </c>
      <c r="D36" s="152" t="str">
        <f>IF('Summary and sign-off'!F56='Summary and sign-off'!F54,'Summary and sign-off'!A51,'Summary and sign-off'!A50)</f>
        <v>Check - each entry provides sufficient information</v>
      </c>
      <c r="E36" s="152"/>
      <c r="F36" s="46"/>
    </row>
    <row r="37" spans="1:6" ht="10.5" customHeight="1" x14ac:dyDescent="0.2">
      <c r="A37" s="27"/>
      <c r="B37" s="22"/>
      <c r="C37" s="27"/>
      <c r="D37" s="27"/>
      <c r="E37" s="27"/>
      <c r="F37" s="27"/>
    </row>
    <row r="38" spans="1:6" ht="24.75" customHeight="1" x14ac:dyDescent="0.2">
      <c r="A38" s="153" t="s">
        <v>77</v>
      </c>
      <c r="B38" s="153"/>
      <c r="C38" s="153"/>
      <c r="D38" s="153"/>
      <c r="E38" s="153"/>
      <c r="F38" s="46"/>
    </row>
    <row r="39" spans="1:6" ht="27" customHeight="1" x14ac:dyDescent="0.2">
      <c r="A39" s="35" t="s">
        <v>68</v>
      </c>
      <c r="B39" s="35" t="s">
        <v>13</v>
      </c>
      <c r="C39" s="35" t="s">
        <v>78</v>
      </c>
      <c r="D39" s="35" t="s">
        <v>79</v>
      </c>
      <c r="E39" s="35" t="s">
        <v>72</v>
      </c>
      <c r="F39" s="49"/>
    </row>
    <row r="40" spans="1:6" s="68" customFormat="1" hidden="1" x14ac:dyDescent="0.2">
      <c r="A40" s="111"/>
      <c r="B40" s="112"/>
      <c r="C40" s="113"/>
      <c r="D40" s="113"/>
      <c r="E40" s="114"/>
      <c r="F40" s="1"/>
    </row>
    <row r="41" spans="1:6" s="68" customFormat="1" x14ac:dyDescent="0.2">
      <c r="A41" s="133" t="s">
        <v>147</v>
      </c>
      <c r="B41" s="134"/>
      <c r="C41" s="135"/>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80</v>
      </c>
      <c r="B50" s="87">
        <f>SUM(B40:B49)</f>
        <v>0</v>
      </c>
      <c r="C50" s="144" t="str">
        <f>IF(SUBTOTAL(3,B40:B49)=SUBTOTAL(103,B40:B49),'Summary and sign-off'!$A$48,'Summary and sign-off'!$A$49)</f>
        <v>Check - there are no hidden rows with data</v>
      </c>
      <c r="D50" s="152" t="str">
        <f>IF('Summary and sign-off'!F57='Summary and sign-off'!F54,'Summary and sign-off'!A51,'Summary and sign-off'!A50)</f>
        <v>Check - each entry provides sufficient information</v>
      </c>
      <c r="E50" s="152"/>
      <c r="F50" s="46"/>
    </row>
    <row r="51" spans="1:6" ht="10.5" customHeight="1" x14ac:dyDescent="0.2">
      <c r="A51" s="27"/>
      <c r="B51" s="73"/>
      <c r="C51" s="22"/>
      <c r="D51" s="27"/>
      <c r="E51" s="27"/>
      <c r="F51" s="27"/>
    </row>
    <row r="52" spans="1:6" ht="34.5" customHeight="1" x14ac:dyDescent="0.2">
      <c r="A52" s="50" t="s">
        <v>81</v>
      </c>
      <c r="B52" s="74">
        <f>B22+B36+B50</f>
        <v>1042</v>
      </c>
      <c r="C52" s="51"/>
      <c r="D52" s="51"/>
      <c r="E52" s="51"/>
      <c r="F52" s="26"/>
    </row>
    <row r="53" spans="1:6" x14ac:dyDescent="0.2">
      <c r="A53" s="27"/>
      <c r="B53" s="22"/>
      <c r="C53" s="27"/>
      <c r="D53" s="27"/>
      <c r="E53" s="27"/>
      <c r="F53" s="27"/>
    </row>
    <row r="54" spans="1:6" x14ac:dyDescent="0.2">
      <c r="A54" s="52" t="s">
        <v>24</v>
      </c>
      <c r="B54" s="25"/>
      <c r="C54" s="26"/>
      <c r="D54" s="26"/>
      <c r="E54" s="26"/>
      <c r="F54" s="27"/>
    </row>
    <row r="55" spans="1:6" ht="12.6" customHeight="1" x14ac:dyDescent="0.2">
      <c r="A55" s="23" t="s">
        <v>82</v>
      </c>
      <c r="B55" s="53"/>
      <c r="C55" s="53"/>
      <c r="D55" s="32"/>
      <c r="E55" s="32"/>
      <c r="F55" s="27"/>
    </row>
    <row r="56" spans="1:6" ht="12.95" customHeight="1" x14ac:dyDescent="0.2">
      <c r="A56" s="31" t="s">
        <v>83</v>
      </c>
      <c r="B56" s="27"/>
      <c r="C56" s="32"/>
      <c r="D56" s="27"/>
      <c r="E56" s="32"/>
      <c r="F56" s="27"/>
    </row>
    <row r="57" spans="1:6" x14ac:dyDescent="0.2">
      <c r="A57" s="31" t="s">
        <v>84</v>
      </c>
      <c r="B57" s="32"/>
      <c r="C57" s="32"/>
      <c r="D57" s="32"/>
      <c r="E57" s="54"/>
      <c r="F57" s="46"/>
    </row>
    <row r="58" spans="1:6" x14ac:dyDescent="0.2">
      <c r="A58" s="23" t="s">
        <v>30</v>
      </c>
      <c r="B58" s="25"/>
      <c r="C58" s="26"/>
      <c r="D58" s="26"/>
      <c r="E58" s="26"/>
      <c r="F58" s="27"/>
    </row>
    <row r="59" spans="1:6" ht="12.95" customHeight="1" x14ac:dyDescent="0.2">
      <c r="A59" s="31" t="s">
        <v>85</v>
      </c>
      <c r="B59" s="27"/>
      <c r="C59" s="32"/>
      <c r="D59" s="27"/>
      <c r="E59" s="32"/>
      <c r="F59" s="27"/>
    </row>
    <row r="60" spans="1:6" x14ac:dyDescent="0.2">
      <c r="A60" s="31" t="s">
        <v>86</v>
      </c>
      <c r="B60" s="32"/>
      <c r="C60" s="32"/>
      <c r="D60" s="32"/>
      <c r="E60" s="54"/>
      <c r="F60" s="46"/>
    </row>
    <row r="61" spans="1:6" x14ac:dyDescent="0.2">
      <c r="A61" s="36" t="s">
        <v>87</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8 A45 A30 A27 A29 A17 A18 A19 A20 A46 A47 A48 A31 A32 A33 A41 A42 A43 A44">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B40:B49 B12 B26:B35 B17:B21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National Emergency Management Agency</v>
      </c>
      <c r="C2" s="151"/>
      <c r="D2" s="151"/>
      <c r="E2" s="151"/>
      <c r="F2" s="38"/>
    </row>
    <row r="3" spans="1:6" ht="21" customHeight="1" x14ac:dyDescent="0.2">
      <c r="A3" s="4" t="s">
        <v>61</v>
      </c>
      <c r="B3" s="151" t="str">
        <f>'Summary and sign-off'!B3:F3</f>
        <v>Carolyn Schwalger</v>
      </c>
      <c r="C3" s="151"/>
      <c r="D3" s="151"/>
      <c r="E3" s="151"/>
      <c r="F3" s="38"/>
    </row>
    <row r="4" spans="1:6" ht="21" customHeight="1" x14ac:dyDescent="0.2">
      <c r="A4" s="4" t="s">
        <v>62</v>
      </c>
      <c r="B4" s="151">
        <f>'Summary and sign-off'!B4:F4</f>
        <v>43800</v>
      </c>
      <c r="C4" s="151"/>
      <c r="D4" s="151"/>
      <c r="E4" s="151"/>
      <c r="F4" s="38"/>
    </row>
    <row r="5" spans="1:6" ht="21" customHeight="1" x14ac:dyDescent="0.2">
      <c r="A5" s="4" t="s">
        <v>63</v>
      </c>
      <c r="B5" s="151">
        <f>'Summary and sign-off'!B5:F5</f>
        <v>44012</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v>43801</v>
      </c>
      <c r="B12" s="134">
        <v>2466.75</v>
      </c>
      <c r="C12" s="138" t="s">
        <v>134</v>
      </c>
      <c r="D12" s="138" t="s">
        <v>135</v>
      </c>
      <c r="E12" s="139" t="s">
        <v>130</v>
      </c>
      <c r="F12" s="2"/>
    </row>
    <row r="13" spans="1:6" s="68" customFormat="1" x14ac:dyDescent="0.2">
      <c r="A13" s="133">
        <v>44007</v>
      </c>
      <c r="B13" s="134">
        <v>292</v>
      </c>
      <c r="C13" s="138" t="s">
        <v>129</v>
      </c>
      <c r="D13" s="138" t="s">
        <v>133</v>
      </c>
      <c r="E13" s="139" t="s">
        <v>130</v>
      </c>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2758.75</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A20" sqref="A20:XFD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National Emergency Management Agency</v>
      </c>
      <c r="C2" s="151"/>
      <c r="D2" s="151"/>
      <c r="E2" s="151"/>
      <c r="F2" s="24"/>
    </row>
    <row r="3" spans="1:6" ht="21" customHeight="1" x14ac:dyDescent="0.2">
      <c r="A3" s="4" t="s">
        <v>61</v>
      </c>
      <c r="B3" s="151" t="str">
        <f>'Summary and sign-off'!B3:F3</f>
        <v>Carolyn Schwalger</v>
      </c>
      <c r="C3" s="151"/>
      <c r="D3" s="151"/>
      <c r="E3" s="151"/>
      <c r="F3" s="24"/>
    </row>
    <row r="4" spans="1:6" ht="21" customHeight="1" x14ac:dyDescent="0.2">
      <c r="A4" s="4" t="s">
        <v>62</v>
      </c>
      <c r="B4" s="151">
        <f>'Summary and sign-off'!B4:F4</f>
        <v>43800</v>
      </c>
      <c r="C4" s="151"/>
      <c r="D4" s="151"/>
      <c r="E4" s="151"/>
      <c r="F4" s="24"/>
    </row>
    <row r="5" spans="1:6" ht="21" customHeight="1" x14ac:dyDescent="0.2">
      <c r="A5" s="4" t="s">
        <v>63</v>
      </c>
      <c r="B5" s="151">
        <f>'Summary and sign-off'!B5:F5</f>
        <v>44012</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43800</v>
      </c>
      <c r="B12" s="134">
        <v>42.41</v>
      </c>
      <c r="C12" s="138" t="s">
        <v>148</v>
      </c>
      <c r="D12" s="138" t="s">
        <v>149</v>
      </c>
      <c r="E12" s="139" t="s">
        <v>130</v>
      </c>
      <c r="F12" s="3"/>
    </row>
    <row r="13" spans="1:6" s="68" customFormat="1" x14ac:dyDescent="0.2">
      <c r="A13" s="133">
        <v>43831</v>
      </c>
      <c r="B13" s="134">
        <v>42.41</v>
      </c>
      <c r="C13" s="138" t="s">
        <v>148</v>
      </c>
      <c r="D13" s="138" t="s">
        <v>149</v>
      </c>
      <c r="E13" s="139" t="s">
        <v>130</v>
      </c>
      <c r="F13" s="3"/>
    </row>
    <row r="14" spans="1:6" s="68" customFormat="1" x14ac:dyDescent="0.2">
      <c r="A14" s="133">
        <v>43891</v>
      </c>
      <c r="B14" s="134">
        <v>42.41</v>
      </c>
      <c r="C14" s="138" t="s">
        <v>148</v>
      </c>
      <c r="D14" s="138" t="s">
        <v>149</v>
      </c>
      <c r="E14" s="139" t="s">
        <v>130</v>
      </c>
      <c r="F14" s="3"/>
    </row>
    <row r="15" spans="1:6" s="68" customFormat="1" x14ac:dyDescent="0.2">
      <c r="A15" s="133">
        <v>43922</v>
      </c>
      <c r="B15" s="134">
        <v>42.41</v>
      </c>
      <c r="C15" s="138" t="s">
        <v>148</v>
      </c>
      <c r="D15" s="138" t="s">
        <v>149</v>
      </c>
      <c r="E15" s="139" t="s">
        <v>130</v>
      </c>
      <c r="F15" s="3"/>
    </row>
    <row r="16" spans="1:6" s="68" customFormat="1" x14ac:dyDescent="0.2">
      <c r="A16" s="133">
        <v>43952</v>
      </c>
      <c r="B16" s="134">
        <v>42.41</v>
      </c>
      <c r="C16" s="138" t="s">
        <v>148</v>
      </c>
      <c r="D16" s="138" t="s">
        <v>149</v>
      </c>
      <c r="E16" s="139" t="s">
        <v>130</v>
      </c>
      <c r="F16" s="3"/>
    </row>
    <row r="17" spans="1:6" s="68" customFormat="1" x14ac:dyDescent="0.2">
      <c r="A17" s="133">
        <v>43983</v>
      </c>
      <c r="B17" s="134">
        <v>42.41</v>
      </c>
      <c r="C17" s="138" t="s">
        <v>148</v>
      </c>
      <c r="D17" s="138" t="s">
        <v>149</v>
      </c>
      <c r="E17" s="139" t="s">
        <v>130</v>
      </c>
      <c r="F17" s="3"/>
    </row>
    <row r="18" spans="1:6" s="68" customFormat="1" x14ac:dyDescent="0.2">
      <c r="A18" s="133">
        <v>43861</v>
      </c>
      <c r="B18" s="134">
        <v>34</v>
      </c>
      <c r="C18" s="138" t="s">
        <v>150</v>
      </c>
      <c r="D18" s="138" t="s">
        <v>151</v>
      </c>
      <c r="E18" s="139" t="s">
        <v>130</v>
      </c>
      <c r="F18" s="3"/>
    </row>
    <row r="19" spans="1:6" s="68" customFormat="1" x14ac:dyDescent="0.2">
      <c r="A19" s="133">
        <v>43872</v>
      </c>
      <c r="B19" s="134">
        <v>34</v>
      </c>
      <c r="C19" s="138" t="s">
        <v>150</v>
      </c>
      <c r="D19" s="138" t="s">
        <v>151</v>
      </c>
      <c r="E19" s="139" t="s">
        <v>130</v>
      </c>
      <c r="F19" s="3"/>
    </row>
    <row r="20" spans="1:6" s="68" customFormat="1" hidden="1" x14ac:dyDescent="0.2">
      <c r="A20" s="115"/>
      <c r="B20" s="112"/>
      <c r="C20" s="116"/>
      <c r="D20" s="116"/>
      <c r="E20" s="117"/>
      <c r="F20" s="3"/>
    </row>
    <row r="21" spans="1:6" ht="34.5" customHeight="1" x14ac:dyDescent="0.2">
      <c r="A21" s="69" t="s">
        <v>102</v>
      </c>
      <c r="B21" s="78">
        <f>SUM(B11:B20)</f>
        <v>322.45999999999998</v>
      </c>
      <c r="C21" s="85" t="str">
        <f>IF(SUBTOTAL(3,B11:B20)=SUBTOTAL(103,B11:B20),'Summary and sign-off'!$A$48,'Summary and sign-off'!$A$49)</f>
        <v>Check - there are no hidden rows with data</v>
      </c>
      <c r="D21" s="152" t="str">
        <f>IF('Summary and sign-off'!F59='Summary and sign-off'!F54,'Summary and sign-off'!A51,'Summary and sign-off'!A50)</f>
        <v>Check - each entry provides sufficient information</v>
      </c>
      <c r="E21" s="152"/>
      <c r="F21" s="37"/>
    </row>
    <row r="22" spans="1:6" ht="14.1" customHeight="1" x14ac:dyDescent="0.2">
      <c r="A22" s="38"/>
      <c r="B22" s="27"/>
      <c r="C22" s="20"/>
      <c r="D22" s="20"/>
      <c r="E22" s="20"/>
      <c r="F22" s="24"/>
    </row>
    <row r="23" spans="1:6" x14ac:dyDescent="0.2">
      <c r="A23" s="21" t="s">
        <v>103</v>
      </c>
      <c r="B23" s="20"/>
      <c r="C23" s="20"/>
      <c r="D23" s="20"/>
      <c r="E23" s="20"/>
      <c r="F23" s="24"/>
    </row>
    <row r="24" spans="1:6" ht="12.6" customHeight="1" x14ac:dyDescent="0.2">
      <c r="A24" s="23" t="s">
        <v>82</v>
      </c>
      <c r="B24" s="20"/>
      <c r="C24" s="20"/>
      <c r="D24" s="20"/>
      <c r="E24" s="20"/>
      <c r="F24" s="24"/>
    </row>
    <row r="25" spans="1:6" x14ac:dyDescent="0.2">
      <c r="A25" s="23" t="s">
        <v>30</v>
      </c>
      <c r="B25" s="25"/>
      <c r="C25" s="26"/>
      <c r="D25" s="26"/>
      <c r="E25" s="26"/>
      <c r="F25" s="27"/>
    </row>
    <row r="26" spans="1:6" x14ac:dyDescent="0.2">
      <c r="A26" s="31" t="s">
        <v>96</v>
      </c>
      <c r="B26" s="32"/>
      <c r="C26" s="27"/>
      <c r="D26" s="27"/>
      <c r="E26" s="27"/>
      <c r="F26" s="27"/>
    </row>
    <row r="27" spans="1:6" ht="12.75" customHeight="1" x14ac:dyDescent="0.2">
      <c r="A27" s="31" t="s">
        <v>97</v>
      </c>
      <c r="B27" s="39"/>
      <c r="C27" s="33"/>
      <c r="D27" s="33"/>
      <c r="E27" s="33"/>
      <c r="F27" s="33"/>
    </row>
    <row r="28" spans="1:6" x14ac:dyDescent="0.2">
      <c r="A28" s="38"/>
      <c r="B28" s="40"/>
      <c r="C28" s="20"/>
      <c r="D28" s="20"/>
      <c r="E28" s="20"/>
      <c r="F28" s="38"/>
    </row>
    <row r="29" spans="1:6" hidden="1" x14ac:dyDescent="0.2">
      <c r="A29" s="20"/>
      <c r="B29" s="20"/>
      <c r="C29" s="20"/>
      <c r="D29" s="20"/>
      <c r="E29" s="38"/>
    </row>
    <row r="30" spans="1:6" ht="12.75" hidden="1" customHeight="1" x14ac:dyDescent="0.2"/>
    <row r="31" spans="1:6" hidden="1" x14ac:dyDescent="0.2">
      <c r="A31" s="41"/>
      <c r="B31" s="41"/>
      <c r="C31" s="41"/>
      <c r="D31" s="41"/>
      <c r="E31" s="41"/>
      <c r="F31" s="24"/>
    </row>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x14ac:dyDescent="0.2"/>
    <row r="48" spans="1:6" x14ac:dyDescent="0.2"/>
    <row r="49" x14ac:dyDescent="0.2"/>
    <row r="50" x14ac:dyDescent="0.2"/>
  </sheetData>
  <sheetProtection sheet="1" formatCells="0" insertRows="0" deleteRows="0"/>
  <mergeCells count="10">
    <mergeCell ref="D21:E2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6"/>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National Emergency Management Agency</v>
      </c>
      <c r="C2" s="151"/>
      <c r="D2" s="151"/>
      <c r="E2" s="151"/>
      <c r="F2" s="151"/>
    </row>
    <row r="3" spans="1:6" ht="21" customHeight="1" x14ac:dyDescent="0.2">
      <c r="A3" s="4" t="s">
        <v>61</v>
      </c>
      <c r="B3" s="151" t="str">
        <f>'Summary and sign-off'!B3:F3</f>
        <v>Carolyn Schwalger</v>
      </c>
      <c r="C3" s="151"/>
      <c r="D3" s="151"/>
      <c r="E3" s="151"/>
      <c r="F3" s="151"/>
    </row>
    <row r="4" spans="1:6" ht="21" customHeight="1" x14ac:dyDescent="0.2">
      <c r="A4" s="4" t="s">
        <v>62</v>
      </c>
      <c r="B4" s="151">
        <f>'Summary and sign-off'!B4:F4</f>
        <v>43800</v>
      </c>
      <c r="C4" s="151"/>
      <c r="D4" s="151"/>
      <c r="E4" s="151"/>
      <c r="F4" s="151"/>
    </row>
    <row r="5" spans="1:6" ht="21" customHeight="1" x14ac:dyDescent="0.2">
      <c r="A5" s="4" t="s">
        <v>63</v>
      </c>
      <c r="B5" s="151">
        <f>'Summary and sign-off'!B5:F5</f>
        <v>44012</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25.5" x14ac:dyDescent="0.2">
      <c r="A12" s="133">
        <v>43817</v>
      </c>
      <c r="B12" s="140" t="s">
        <v>139</v>
      </c>
      <c r="C12" s="141" t="s">
        <v>47</v>
      </c>
      <c r="D12" s="140" t="s">
        <v>140</v>
      </c>
      <c r="E12" s="142" t="s">
        <v>42</v>
      </c>
      <c r="F12" s="143" t="s">
        <v>145</v>
      </c>
    </row>
    <row r="13" spans="1:6" s="68" customFormat="1" ht="25.5" x14ac:dyDescent="0.2">
      <c r="A13" s="133">
        <v>43911</v>
      </c>
      <c r="B13" s="140" t="s">
        <v>143</v>
      </c>
      <c r="C13" s="141" t="s">
        <v>47</v>
      </c>
      <c r="D13" s="140" t="s">
        <v>144</v>
      </c>
      <c r="E13" s="142" t="s">
        <v>42</v>
      </c>
      <c r="F13" s="143" t="s">
        <v>146</v>
      </c>
    </row>
    <row r="14" spans="1:6" s="68" customFormat="1" x14ac:dyDescent="0.2">
      <c r="A14" s="133">
        <v>44012</v>
      </c>
      <c r="B14" s="140" t="s">
        <v>141</v>
      </c>
      <c r="C14" s="141" t="s">
        <v>47</v>
      </c>
      <c r="D14" s="140" t="s">
        <v>142</v>
      </c>
      <c r="E14" s="142" t="s">
        <v>42</v>
      </c>
      <c r="F14" s="143"/>
    </row>
    <row r="15" spans="1:6" s="68" customFormat="1" ht="25.5" x14ac:dyDescent="0.2">
      <c r="A15" s="133">
        <v>44005</v>
      </c>
      <c r="B15" s="140" t="s">
        <v>136</v>
      </c>
      <c r="C15" s="141" t="s">
        <v>47</v>
      </c>
      <c r="D15" s="140" t="s">
        <v>137</v>
      </c>
      <c r="E15" s="142" t="s">
        <v>42</v>
      </c>
      <c r="F15" s="143" t="s">
        <v>138</v>
      </c>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x14ac:dyDescent="0.2">
      <c r="A24" s="133"/>
      <c r="B24" s="140"/>
      <c r="C24" s="141"/>
      <c r="D24" s="140"/>
      <c r="E24" s="142"/>
      <c r="F24" s="143"/>
    </row>
    <row r="25" spans="1:7" s="68" customFormat="1" hidden="1" x14ac:dyDescent="0.2">
      <c r="A25" s="111"/>
      <c r="B25" s="116"/>
      <c r="C25" s="118"/>
      <c r="D25" s="116"/>
      <c r="E25" s="119"/>
      <c r="F25" s="117"/>
    </row>
    <row r="26" spans="1:7" ht="34.5" customHeight="1" x14ac:dyDescent="0.2">
      <c r="A26" s="129" t="s">
        <v>113</v>
      </c>
      <c r="B26" s="130" t="s">
        <v>114</v>
      </c>
      <c r="C26" s="131">
        <f>C27+C28</f>
        <v>4</v>
      </c>
      <c r="D26" s="132" t="str">
        <f>IF(SUBTOTAL(3,C11:C25)=SUBTOTAL(103,C11:C25),'Summary and sign-off'!$A$48,'Summary and sign-off'!$A$49)</f>
        <v>Check - there are no hidden rows with data</v>
      </c>
      <c r="E26" s="152" t="str">
        <f>IF('Summary and sign-off'!F60='Summary and sign-off'!F54,'Summary and sign-off'!A52,'Summary and sign-off'!A50)</f>
        <v>Check - each entry provides sufficient information</v>
      </c>
      <c r="F26" s="152"/>
      <c r="G26" s="68"/>
    </row>
    <row r="27" spans="1:7" ht="25.5" customHeight="1" x14ac:dyDescent="0.25">
      <c r="A27" s="70"/>
      <c r="B27" s="71" t="s">
        <v>47</v>
      </c>
      <c r="C27" s="72">
        <f>COUNTIF(C11:C25,'Summary and sign-off'!A45)</f>
        <v>4</v>
      </c>
      <c r="D27" s="17"/>
      <c r="E27" s="18"/>
      <c r="F27" s="19"/>
    </row>
    <row r="28" spans="1:7" ht="25.5" customHeight="1" x14ac:dyDescent="0.25">
      <c r="A28" s="70"/>
      <c r="B28" s="71" t="s">
        <v>48</v>
      </c>
      <c r="C28" s="72">
        <f>COUNTIF(C11:C25,'Summary and sign-off'!A46)</f>
        <v>0</v>
      </c>
      <c r="D28" s="17"/>
      <c r="E28" s="18"/>
      <c r="F28" s="19"/>
    </row>
    <row r="29" spans="1:7" x14ac:dyDescent="0.2">
      <c r="A29" s="20"/>
      <c r="B29" s="21"/>
      <c r="C29" s="20"/>
      <c r="D29" s="22"/>
      <c r="E29" s="22"/>
      <c r="F29" s="20"/>
    </row>
    <row r="30" spans="1:7" x14ac:dyDescent="0.2">
      <c r="A30" s="21" t="s">
        <v>103</v>
      </c>
      <c r="B30" s="21"/>
      <c r="C30" s="21"/>
      <c r="D30" s="21"/>
      <c r="E30" s="21"/>
      <c r="F30" s="21"/>
    </row>
    <row r="31" spans="1:7" ht="12.6" customHeight="1" x14ac:dyDescent="0.2">
      <c r="A31" s="23" t="s">
        <v>82</v>
      </c>
      <c r="B31" s="20"/>
      <c r="C31" s="20"/>
      <c r="D31" s="20"/>
      <c r="E31" s="20"/>
      <c r="F31" s="24"/>
    </row>
    <row r="32" spans="1:7" x14ac:dyDescent="0.2">
      <c r="A32" s="23" t="s">
        <v>30</v>
      </c>
      <c r="B32" s="25"/>
      <c r="C32" s="26"/>
      <c r="D32" s="26"/>
      <c r="E32" s="26"/>
      <c r="F32" s="27"/>
    </row>
    <row r="33" spans="1:6" x14ac:dyDescent="0.2">
      <c r="A33" s="23" t="s">
        <v>115</v>
      </c>
      <c r="B33" s="28"/>
      <c r="C33" s="28"/>
      <c r="D33" s="28"/>
      <c r="E33" s="28"/>
      <c r="F33" s="28"/>
    </row>
    <row r="34" spans="1:6" ht="12.75" customHeight="1" x14ac:dyDescent="0.2">
      <c r="A34" s="23" t="s">
        <v>116</v>
      </c>
      <c r="B34" s="20"/>
      <c r="C34" s="20"/>
      <c r="D34" s="20"/>
      <c r="E34" s="20"/>
      <c r="F34" s="20"/>
    </row>
    <row r="35" spans="1:6" ht="12.95" customHeight="1" x14ac:dyDescent="0.2">
      <c r="A35" s="29" t="s">
        <v>117</v>
      </c>
      <c r="B35" s="30"/>
      <c r="C35" s="30"/>
      <c r="D35" s="30"/>
      <c r="E35" s="30"/>
      <c r="F35" s="30"/>
    </row>
    <row r="36" spans="1:6" x14ac:dyDescent="0.2">
      <c r="A36" s="31" t="s">
        <v>118</v>
      </c>
      <c r="B36" s="32"/>
      <c r="C36" s="27"/>
      <c r="D36" s="27"/>
      <c r="E36" s="27"/>
      <c r="F36" s="27"/>
    </row>
    <row r="37" spans="1:6" ht="12.75" customHeight="1" x14ac:dyDescent="0.2">
      <c r="A37" s="31" t="s">
        <v>97</v>
      </c>
      <c r="B37" s="23"/>
      <c r="C37" s="33"/>
      <c r="D37" s="33"/>
      <c r="E37" s="33"/>
      <c r="F37" s="33"/>
    </row>
    <row r="38" spans="1:6" ht="12.75" customHeight="1" x14ac:dyDescent="0.2">
      <c r="A38" s="23"/>
      <c r="B38" s="23"/>
      <c r="C38" s="33"/>
      <c r="D38" s="33"/>
      <c r="E38" s="33"/>
      <c r="F38" s="33"/>
    </row>
    <row r="39" spans="1:6" ht="12.75" hidden="1" customHeight="1" x14ac:dyDescent="0.2">
      <c r="A39" s="23"/>
      <c r="B39" s="23"/>
      <c r="C39" s="33"/>
      <c r="D39" s="33"/>
      <c r="E39" s="33"/>
      <c r="F39" s="33"/>
    </row>
    <row r="40" spans="1:6" hidden="1" x14ac:dyDescent="0.2"/>
    <row r="41" spans="1:6" hidden="1" x14ac:dyDescent="0.2"/>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sheetData>
  <sheetProtection sheet="1" formatCells="0" insertRows="0" deleteRows="0"/>
  <dataConsolidate/>
  <mergeCells count="10">
    <mergeCell ref="E26:F26"/>
    <mergeCell ref="A8:F8"/>
    <mergeCell ref="A1:F1"/>
    <mergeCell ref="A9:F9"/>
    <mergeCell ref="B2:F2"/>
    <mergeCell ref="B3:F3"/>
    <mergeCell ref="B4:F4"/>
    <mergeCell ref="B7:F7"/>
    <mergeCell ref="B5:F5"/>
    <mergeCell ref="B6:F6"/>
  </mergeCells>
  <dataValidations xWindow="151" yWindow="81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3 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1" yWindow="811" count="4">
        <x14:dataValidation type="list" allowBlank="1" showInputMessage="1" showErrorMessage="1" error="Use the drop down list (at the right of the cell)">
          <x14:formula1>
            <xm:f>'Summary and sign-off'!$A$45:$A$46</xm:f>
          </x14:formula1>
          <xm:sqref>C11:C25</xm:sqref>
        </x14:dataValidation>
        <x14:dataValidation type="list" errorStyle="information" operator="greaterThan" allowBlank="1" showInputMessage="1" prompt="Provide specific $ value if possible">
          <x14:formula1>
            <xm:f>'Summary and sign-off'!$A$39:$A$44</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NEMA</cp:lastModifiedBy>
  <cp:revision/>
  <dcterms:created xsi:type="dcterms:W3CDTF">2010-10-17T20:59:02Z</dcterms:created>
  <dcterms:modified xsi:type="dcterms:W3CDTF">2020-08-07T01:35:25Z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